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S:\Intranet &amp; Website\Vale website\2024-25\"/>
    </mc:Choice>
  </mc:AlternateContent>
  <xr:revisionPtr revIDLastSave="0" documentId="8_{49A417C2-20C2-421E-9BD1-A350E876FD4B}" xr6:coauthVersionLast="47" xr6:coauthVersionMax="47" xr10:uidLastSave="{00000000-0000-0000-0000-000000000000}"/>
  <bookViews>
    <workbookView xWindow="-19320" yWindow="660" windowWidth="19440" windowHeight="15000" tabRatio="822" xr2:uid="{00000000-000D-0000-FFFF-FFFF00000000}"/>
  </bookViews>
  <sheets>
    <sheet name="Front page" sheetId="20" r:id="rId1"/>
    <sheet name="Planning Admin" sheetId="1" r:id="rId2"/>
    <sheet name="Planning app 1" sheetId="55" r:id="rId3"/>
    <sheet name="Planning app 2 " sheetId="6" r:id="rId4"/>
    <sheet name="Planning pre app" sheetId="56" r:id="rId5"/>
    <sheet name="Bldng Regs" sheetId="57" r:id="rId6"/>
    <sheet name="Land Charges" sheetId="28" r:id="rId7"/>
    <sheet name="Legal" sheetId="58" r:id="rId8"/>
    <sheet name="Property" sheetId="59" r:id="rId9"/>
    <sheet name="Community Ctr" sheetId="49" r:id="rId10"/>
    <sheet name="Resources" sheetId="52" r:id="rId11"/>
    <sheet name="Arts Ctr" sheetId="48" r:id="rId12"/>
    <sheet name="St naming" sheetId="30" r:id="rId13"/>
    <sheet name="Sundry licenses" sheetId="7" r:id="rId14"/>
    <sheet name="Premises licences" sheetId="60" r:id="rId15"/>
    <sheet name="Gaming licences" sheetId="61" r:id="rId16"/>
    <sheet name="Taxi licences" sheetId="62" r:id="rId17"/>
    <sheet name="Health and animals" sheetId="63" r:id="rId18"/>
    <sheet name="Mobile park homes" sheetId="26" r:id="rId19"/>
    <sheet name="Private water" sheetId="10" r:id="rId20"/>
    <sheet name="Waste" sheetId="64" r:id="rId21"/>
    <sheet name="Cemeteries" sheetId="53" state="hidden" r:id="rId22"/>
    <sheet name="Housing Needs" sheetId="24" r:id="rId23"/>
    <sheet name="Large event licences" sheetId="65" r:id="rId24"/>
    <sheet name="Env info" sheetId="33" state="hidden" r:id="rId25"/>
    <sheet name="Car Park Fees" sheetId="39" r:id="rId26"/>
  </sheets>
  <definedNames>
    <definedName name="_xlnm.Print_Area" localSheetId="5">'Bldng Regs'!$B$2:$I$71</definedName>
    <definedName name="_xlnm.Print_Area" localSheetId="24">'Env info'!$A$2:$K$20</definedName>
    <definedName name="_xlnm.Print_Area" localSheetId="0">'Front page'!$A$1:$C$22</definedName>
    <definedName name="_xlnm.Print_Area" localSheetId="15">'Gaming licences'!$B$1:$K$25</definedName>
    <definedName name="_xlnm.Print_Area" localSheetId="17">'Health and animals'!$A$2:$L$65</definedName>
    <definedName name="_xlnm.Print_Area" localSheetId="22">'Housing Needs'!$A$2:$N$16</definedName>
    <definedName name="_xlnm.Print_Area" localSheetId="6">'Land Charges'!$A$2:$L$17</definedName>
    <definedName name="_xlnm.Print_Area" localSheetId="23">'Large event licences'!$B$2:$K$20</definedName>
    <definedName name="_xlnm.Print_Area" localSheetId="18">'Mobile park homes'!$A$2:$N$95</definedName>
    <definedName name="_xlnm.Print_Area" localSheetId="1">'Planning Admin'!$A$2:$P$36</definedName>
    <definedName name="_xlnm.Print_Area" localSheetId="3">'Planning app 2 '!$A$2:$M$39</definedName>
    <definedName name="_xlnm.Print_Area" localSheetId="4">'Planning pre app'!$B$2:$E$25</definedName>
    <definedName name="_xlnm.Print_Area" localSheetId="14">'Premises licences'!$A$2:$M$40</definedName>
    <definedName name="_xlnm.Print_Area" localSheetId="19">'Private water'!$A$2:$K$19</definedName>
    <definedName name="_xlnm.Print_Area" localSheetId="12">'St naming'!$A$2:$K$42</definedName>
    <definedName name="_xlnm.Print_Area" localSheetId="13">'Sundry licenses'!$A$2:$L$20</definedName>
    <definedName name="_xlnm.Print_Area" localSheetId="16">'Taxi licences'!$A$2:$K$45</definedName>
    <definedName name="_xlnm.Print_Area" localSheetId="20">Waste!$A$2:$M$40</definedName>
    <definedName name="_xlnm.Print_Titles" localSheetId="1">'Planning Admin'!$3:$6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8" i="65" l="1"/>
  <c r="J17" i="65"/>
  <c r="J16" i="65"/>
  <c r="J15" i="65"/>
  <c r="J14" i="65"/>
  <c r="J13" i="65"/>
  <c r="J12" i="65"/>
  <c r="J11" i="65"/>
  <c r="J10" i="65"/>
  <c r="J9" i="65"/>
  <c r="J8" i="65"/>
  <c r="O12" i="24"/>
  <c r="O11" i="24"/>
  <c r="O10" i="24"/>
  <c r="O9" i="24"/>
  <c r="K18" i="24"/>
  <c r="K19" i="24" s="1"/>
  <c r="K20" i="24" s="1"/>
  <c r="K21" i="24" s="1"/>
  <c r="K22" i="24" s="1"/>
  <c r="G18" i="24"/>
  <c r="G19" i="24" s="1"/>
  <c r="G20" i="24" s="1"/>
  <c r="G21" i="24" s="1"/>
  <c r="G22" i="24" s="1"/>
  <c r="L88" i="64"/>
  <c r="L86" i="64"/>
  <c r="L85" i="64"/>
  <c r="L83" i="64"/>
  <c r="L82" i="64"/>
  <c r="L80" i="64"/>
  <c r="L79" i="64"/>
  <c r="L77" i="64"/>
  <c r="L76" i="64"/>
  <c r="L74" i="64"/>
  <c r="L73" i="64"/>
  <c r="L71" i="64"/>
  <c r="L70" i="64"/>
  <c r="L47" i="64"/>
  <c r="L46" i="64"/>
  <c r="L34" i="64"/>
  <c r="J34" i="64"/>
  <c r="L32" i="64"/>
  <c r="L30" i="64"/>
  <c r="L28" i="64"/>
  <c r="L27" i="64"/>
  <c r="L23" i="64"/>
  <c r="L22" i="64"/>
  <c r="L19" i="64"/>
  <c r="L18" i="64"/>
  <c r="L17" i="64"/>
  <c r="L16" i="64"/>
  <c r="L12" i="64"/>
  <c r="L11" i="64"/>
  <c r="L10" i="64"/>
  <c r="M22" i="26"/>
  <c r="M21" i="26"/>
  <c r="M20" i="26"/>
  <c r="I14" i="26"/>
  <c r="I13" i="26"/>
  <c r="K50" i="63"/>
  <c r="K49" i="63"/>
  <c r="K48" i="63"/>
  <c r="K47" i="63"/>
  <c r="K42" i="63"/>
  <c r="K41" i="63"/>
  <c r="K40" i="63"/>
  <c r="K39" i="63"/>
  <c r="K38" i="63"/>
  <c r="K37" i="63"/>
  <c r="K36" i="63"/>
  <c r="K35" i="63"/>
  <c r="K30" i="63"/>
  <c r="K29" i="63"/>
  <c r="K28" i="63"/>
  <c r="K25" i="63"/>
  <c r="K24" i="63"/>
  <c r="K23" i="63"/>
  <c r="K22" i="63"/>
  <c r="K21" i="63"/>
  <c r="K18" i="63"/>
  <c r="I17" i="63"/>
  <c r="K17" i="63" s="1"/>
  <c r="K16" i="63"/>
  <c r="I16" i="63"/>
  <c r="K15" i="63"/>
  <c r="I15" i="63"/>
  <c r="K14" i="63"/>
  <c r="I13" i="63"/>
  <c r="K13" i="63" s="1"/>
  <c r="I12" i="63"/>
  <c r="K12" i="63" s="1"/>
  <c r="K11" i="63"/>
  <c r="K10" i="63"/>
  <c r="K9" i="63"/>
  <c r="K8" i="63"/>
  <c r="J46" i="62"/>
  <c r="J45" i="62"/>
  <c r="J44" i="62"/>
  <c r="J43" i="62"/>
  <c r="J42" i="62"/>
  <c r="J41" i="62"/>
  <c r="J40" i="62"/>
  <c r="J37" i="62"/>
  <c r="J36" i="62"/>
  <c r="J35" i="62"/>
  <c r="J34" i="62"/>
  <c r="J33" i="62"/>
  <c r="J32" i="62"/>
  <c r="J31" i="62"/>
  <c r="J30" i="62"/>
  <c r="J29" i="62"/>
  <c r="J28" i="62"/>
  <c r="J27" i="62"/>
  <c r="J24" i="62"/>
  <c r="J23" i="62"/>
  <c r="J22" i="62"/>
  <c r="J21" i="62"/>
  <c r="J20" i="62"/>
  <c r="J19" i="62"/>
  <c r="J18" i="62"/>
  <c r="J15" i="62"/>
  <c r="J14" i="62"/>
  <c r="J13" i="62"/>
  <c r="F12" i="62"/>
  <c r="J12" i="62" s="1"/>
  <c r="J11" i="62"/>
  <c r="J10" i="62"/>
  <c r="J9" i="62"/>
  <c r="F90" i="61"/>
  <c r="J90" i="61" s="1"/>
  <c r="F89" i="61"/>
  <c r="J89" i="61" s="1"/>
  <c r="F87" i="61"/>
  <c r="J87" i="61" s="1"/>
  <c r="F86" i="61"/>
  <c r="J86" i="61" s="1"/>
  <c r="F85" i="61"/>
  <c r="J85" i="61" s="1"/>
  <c r="J84" i="61"/>
  <c r="F84" i="61"/>
  <c r="F82" i="61"/>
  <c r="J82" i="61" s="1"/>
  <c r="F81" i="61"/>
  <c r="J81" i="61" s="1"/>
  <c r="F80" i="61"/>
  <c r="J80" i="61" s="1"/>
  <c r="J79" i="61"/>
  <c r="F79" i="61"/>
  <c r="F78" i="61"/>
  <c r="J78" i="61" s="1"/>
  <c r="F77" i="61"/>
  <c r="J77" i="61" s="1"/>
  <c r="F75" i="61"/>
  <c r="J75" i="61" s="1"/>
  <c r="J74" i="61"/>
  <c r="F74" i="61"/>
  <c r="F73" i="61"/>
  <c r="J73" i="61" s="1"/>
  <c r="F72" i="61"/>
  <c r="J72" i="61" s="1"/>
  <c r="F71" i="61"/>
  <c r="J71" i="61" s="1"/>
  <c r="J70" i="61"/>
  <c r="F70" i="61"/>
  <c r="F68" i="61"/>
  <c r="J68" i="61" s="1"/>
  <c r="F67" i="61"/>
  <c r="J67" i="61" s="1"/>
  <c r="F66" i="61"/>
  <c r="J66" i="61" s="1"/>
  <c r="J65" i="61"/>
  <c r="F65" i="61"/>
  <c r="F63" i="61"/>
  <c r="J63" i="61" s="1"/>
  <c r="F62" i="61"/>
  <c r="J62" i="61" s="1"/>
  <c r="F61" i="61"/>
  <c r="J61" i="61" s="1"/>
  <c r="J60" i="61"/>
  <c r="F60" i="61"/>
  <c r="F59" i="61"/>
  <c r="J59" i="61" s="1"/>
  <c r="F58" i="61"/>
  <c r="J58" i="61" s="1"/>
  <c r="F57" i="61"/>
  <c r="J57" i="61" s="1"/>
  <c r="J55" i="61"/>
  <c r="F55" i="61"/>
  <c r="F54" i="61"/>
  <c r="J54" i="61" s="1"/>
  <c r="F53" i="61"/>
  <c r="J53" i="61" s="1"/>
  <c r="F52" i="61"/>
  <c r="J52" i="61" s="1"/>
  <c r="J51" i="61"/>
  <c r="F51" i="61"/>
  <c r="F50" i="61"/>
  <c r="J50" i="61" s="1"/>
  <c r="F49" i="61"/>
  <c r="J49" i="61" s="1"/>
  <c r="F48" i="61"/>
  <c r="J48" i="61" s="1"/>
  <c r="J47" i="61"/>
  <c r="F47" i="61"/>
  <c r="F45" i="61"/>
  <c r="J45" i="61" s="1"/>
  <c r="F44" i="61"/>
  <c r="J44" i="61" s="1"/>
  <c r="F43" i="61"/>
  <c r="J43" i="61" s="1"/>
  <c r="J42" i="61"/>
  <c r="F42" i="61"/>
  <c r="F41" i="61"/>
  <c r="J41" i="61" s="1"/>
  <c r="F40" i="61"/>
  <c r="J40" i="61" s="1"/>
  <c r="J39" i="61"/>
  <c r="F39" i="61"/>
  <c r="J38" i="61"/>
  <c r="F38" i="61"/>
  <c r="F37" i="61"/>
  <c r="J37" i="61" s="1"/>
  <c r="F35" i="61"/>
  <c r="J35" i="61" s="1"/>
  <c r="J34" i="61"/>
  <c r="F34" i="61"/>
  <c r="J33" i="61"/>
  <c r="F33" i="61"/>
  <c r="F32" i="61"/>
  <c r="J32" i="61" s="1"/>
  <c r="F31" i="61"/>
  <c r="J31" i="61" s="1"/>
  <c r="J30" i="61"/>
  <c r="F30" i="61"/>
  <c r="J29" i="61"/>
  <c r="F29" i="61"/>
  <c r="F28" i="61"/>
  <c r="J28" i="61" s="1"/>
  <c r="F27" i="61"/>
  <c r="J27" i="61" s="1"/>
  <c r="F25" i="61"/>
  <c r="J25" i="61" s="1"/>
  <c r="J24" i="61"/>
  <c r="F24" i="61"/>
  <c r="F23" i="61"/>
  <c r="J23" i="61" s="1"/>
  <c r="F22" i="61"/>
  <c r="J22" i="61" s="1"/>
  <c r="F21" i="61"/>
  <c r="J21" i="61" s="1"/>
  <c r="J20" i="61"/>
  <c r="F20" i="61"/>
  <c r="F19" i="61"/>
  <c r="J19" i="61" s="1"/>
  <c r="F18" i="61"/>
  <c r="J18" i="61" s="1"/>
  <c r="F17" i="61"/>
  <c r="J17" i="61" s="1"/>
  <c r="J15" i="61"/>
  <c r="F15" i="61"/>
  <c r="F14" i="61"/>
  <c r="J14" i="61" s="1"/>
  <c r="F13" i="61"/>
  <c r="J13" i="61" s="1"/>
  <c r="F12" i="61"/>
  <c r="J12" i="61" s="1"/>
  <c r="J11" i="61"/>
  <c r="F11" i="61"/>
  <c r="F10" i="61"/>
  <c r="J10" i="61" s="1"/>
  <c r="J9" i="61"/>
  <c r="F9" i="61"/>
  <c r="F8" i="61"/>
  <c r="J8" i="61" s="1"/>
  <c r="J7" i="61"/>
  <c r="F7" i="61"/>
  <c r="H64" i="60"/>
  <c r="J64" i="60" s="1"/>
  <c r="L64" i="60" s="1"/>
  <c r="L61" i="60"/>
  <c r="L60" i="60"/>
  <c r="L59" i="60"/>
  <c r="L58" i="60"/>
  <c r="L57" i="60"/>
  <c r="L56" i="60"/>
  <c r="L55" i="60"/>
  <c r="L54" i="60"/>
  <c r="L53" i="60"/>
  <c r="L52" i="60"/>
  <c r="L51" i="60"/>
  <c r="L50" i="60"/>
  <c r="L49" i="60"/>
  <c r="L48" i="60"/>
  <c r="L47" i="60"/>
  <c r="L30" i="60"/>
  <c r="L29" i="60"/>
  <c r="L28" i="60"/>
  <c r="L27" i="60"/>
  <c r="L26" i="60"/>
  <c r="L23" i="60"/>
  <c r="L22" i="60"/>
  <c r="L21" i="60"/>
  <c r="L20" i="60"/>
  <c r="L19" i="60"/>
  <c r="L18" i="60"/>
  <c r="L17" i="60"/>
  <c r="L14" i="60"/>
  <c r="L13" i="60"/>
  <c r="L12" i="60"/>
  <c r="L11" i="60"/>
  <c r="L10" i="60"/>
  <c r="L9" i="60"/>
  <c r="L8" i="60"/>
  <c r="J42" i="49"/>
  <c r="J41" i="49"/>
  <c r="J38" i="49"/>
  <c r="J37" i="49"/>
  <c r="J30" i="49"/>
  <c r="J22" i="49"/>
  <c r="J23" i="49"/>
  <c r="J24" i="49"/>
  <c r="J25" i="49"/>
  <c r="J9" i="49"/>
  <c r="J10" i="49"/>
  <c r="J11" i="49"/>
  <c r="J12" i="49"/>
  <c r="J53" i="59"/>
  <c r="J52" i="59"/>
  <c r="J51" i="59"/>
  <c r="J50" i="59"/>
  <c r="J47" i="59"/>
  <c r="J46" i="59"/>
  <c r="J45" i="59"/>
  <c r="J44" i="59"/>
  <c r="J41" i="59"/>
  <c r="J40" i="59"/>
  <c r="J39" i="59"/>
  <c r="J38" i="59"/>
  <c r="J34" i="59"/>
  <c r="J33" i="59"/>
  <c r="J32" i="59"/>
  <c r="J31" i="59"/>
  <c r="J28" i="59"/>
  <c r="J27" i="59"/>
  <c r="J26" i="59"/>
  <c r="J23" i="59"/>
  <c r="J22" i="59"/>
  <c r="J17" i="59"/>
  <c r="J16" i="59"/>
  <c r="J15" i="59"/>
  <c r="J14" i="59"/>
  <c r="J13" i="59"/>
  <c r="J12" i="59"/>
  <c r="J11" i="59"/>
  <c r="J10" i="59"/>
  <c r="J9" i="59"/>
  <c r="J8" i="59"/>
  <c r="J7" i="59"/>
  <c r="J36" i="58"/>
  <c r="J34" i="58"/>
  <c r="J32" i="58"/>
  <c r="J31" i="58"/>
  <c r="J30" i="58"/>
  <c r="J29" i="58"/>
  <c r="J27" i="58"/>
  <c r="J25" i="58"/>
  <c r="J20" i="58"/>
  <c r="J19" i="58"/>
  <c r="J18" i="58"/>
  <c r="J17" i="58"/>
  <c r="J16" i="58"/>
  <c r="J15" i="58"/>
  <c r="J14" i="58"/>
  <c r="J13" i="58"/>
  <c r="J12" i="58"/>
  <c r="J11" i="58"/>
  <c r="J10" i="58"/>
  <c r="J9" i="58"/>
  <c r="J8" i="58"/>
  <c r="J7" i="58"/>
  <c r="I77" i="57"/>
  <c r="I76" i="57"/>
  <c r="I75" i="57"/>
  <c r="I74" i="57"/>
  <c r="I49" i="57"/>
  <c r="I48" i="57"/>
  <c r="I47" i="57"/>
  <c r="I46" i="57"/>
  <c r="I45" i="57"/>
  <c r="I44" i="57"/>
  <c r="I43" i="57"/>
  <c r="I36" i="57"/>
  <c r="I35" i="57"/>
  <c r="I34" i="57"/>
  <c r="I33" i="57"/>
  <c r="I31" i="57"/>
  <c r="I30" i="57"/>
  <c r="I29" i="57"/>
  <c r="I28" i="57"/>
  <c r="I27" i="57"/>
  <c r="I26" i="57"/>
  <c r="I25" i="57"/>
  <c r="I8" i="57"/>
  <c r="F8" i="57"/>
  <c r="H34" i="6"/>
  <c r="H29" i="6"/>
  <c r="H26" i="6"/>
  <c r="H23" i="6"/>
  <c r="H20" i="6"/>
  <c r="H15" i="6"/>
  <c r="H14" i="6"/>
  <c r="H12" i="6"/>
  <c r="H11" i="6"/>
  <c r="H9" i="6"/>
  <c r="H8" i="6"/>
  <c r="J16" i="49"/>
  <c r="J17" i="49"/>
  <c r="J18" i="24"/>
  <c r="J19" i="24" s="1"/>
  <c r="J20" i="24" s="1"/>
  <c r="J21" i="24" s="1"/>
  <c r="J22" i="24" s="1"/>
  <c r="I18" i="24"/>
  <c r="I19" i="24" s="1"/>
  <c r="I20" i="24" s="1"/>
  <c r="I21" i="24" s="1"/>
  <c r="I22" i="24" s="1"/>
  <c r="F22" i="24"/>
  <c r="E22" i="24"/>
  <c r="F21" i="24"/>
  <c r="E21" i="24"/>
  <c r="F20" i="24"/>
  <c r="E20" i="24"/>
  <c r="F19" i="24"/>
  <c r="E19" i="24"/>
  <c r="F18" i="24"/>
  <c r="E18" i="24"/>
  <c r="M7" i="26"/>
  <c r="K33" i="1"/>
  <c r="K31" i="1"/>
  <c r="K30" i="1"/>
  <c r="K29" i="1"/>
  <c r="K26" i="1"/>
  <c r="K25" i="1"/>
  <c r="K24" i="1"/>
  <c r="K20" i="1"/>
  <c r="K18" i="1"/>
  <c r="K17" i="1"/>
  <c r="F11" i="52" l="1"/>
  <c r="J11" i="52" s="1"/>
  <c r="F10" i="52"/>
  <c r="J10" i="52" s="1"/>
  <c r="F9" i="52"/>
  <c r="J9" i="52" s="1"/>
  <c r="F8" i="52"/>
  <c r="J8" i="52" s="1"/>
  <c r="J18" i="30" l="1"/>
  <c r="J17" i="30"/>
  <c r="J16" i="30"/>
  <c r="J15" i="30"/>
  <c r="J14" i="30"/>
  <c r="J13" i="30"/>
  <c r="J12" i="30"/>
  <c r="J11" i="30"/>
  <c r="J7" i="30"/>
  <c r="O35" i="1"/>
  <c r="O33" i="1"/>
  <c r="M31" i="1"/>
  <c r="O31" i="1" s="1"/>
  <c r="M30" i="1"/>
  <c r="O30" i="1" s="1"/>
  <c r="M29" i="1"/>
  <c r="O29" i="1" s="1"/>
  <c r="M26" i="1"/>
  <c r="O26" i="1" s="1"/>
  <c r="M25" i="1"/>
  <c r="O25" i="1" s="1"/>
  <c r="M24" i="1"/>
  <c r="O24" i="1" s="1"/>
  <c r="M20" i="1"/>
  <c r="O20" i="1" s="1"/>
  <c r="M18" i="1"/>
  <c r="O18" i="1" s="1"/>
  <c r="M17" i="1"/>
  <c r="O17" i="1" s="1"/>
  <c r="M10" i="1"/>
  <c r="O10" i="1" s="1"/>
  <c r="M9" i="1"/>
  <c r="O9" i="1" s="1"/>
  <c r="J34" i="6"/>
  <c r="L34" i="6" s="1"/>
  <c r="J29" i="6"/>
  <c r="L29" i="6" s="1"/>
  <c r="J26" i="6"/>
  <c r="L26" i="6" s="1"/>
  <c r="J23" i="6"/>
  <c r="L23" i="6" s="1"/>
  <c r="J20" i="6"/>
  <c r="L20" i="6" s="1"/>
  <c r="J15" i="6"/>
  <c r="L15" i="6" s="1"/>
  <c r="L14" i="6"/>
  <c r="J12" i="6"/>
  <c r="L12" i="6" s="1"/>
  <c r="L11" i="6"/>
  <c r="J9" i="6"/>
  <c r="L9" i="6" s="1"/>
  <c r="L8" i="6"/>
  <c r="K30" i="28" l="1"/>
  <c r="K29" i="28"/>
  <c r="K28" i="28"/>
  <c r="I32" i="28"/>
  <c r="I33" i="28"/>
  <c r="I34" i="28"/>
  <c r="I35" i="28"/>
  <c r="I36" i="28"/>
  <c r="I37" i="28"/>
  <c r="I38" i="28"/>
  <c r="I39" i="28"/>
  <c r="I31" i="28"/>
  <c r="I27" i="28"/>
  <c r="I26" i="28"/>
  <c r="K39" i="28" l="1"/>
  <c r="K38" i="28"/>
  <c r="K37" i="28"/>
  <c r="K36" i="28"/>
  <c r="K35" i="28"/>
  <c r="K34" i="28"/>
  <c r="K33" i="28"/>
  <c r="K32" i="28"/>
  <c r="K31" i="28"/>
  <c r="K27" i="28"/>
  <c r="K26" i="28"/>
  <c r="I23" i="28"/>
  <c r="K23" i="28" s="1"/>
  <c r="K22" i="28"/>
  <c r="I20" i="28"/>
  <c r="K20" i="28" s="1"/>
  <c r="I19" i="28"/>
  <c r="K19" i="28" s="1"/>
  <c r="K18" i="28"/>
  <c r="I17" i="28"/>
  <c r="K17" i="28" s="1"/>
  <c r="I14" i="28"/>
  <c r="K14" i="28" s="1"/>
  <c r="K13" i="28"/>
  <c r="I12" i="28"/>
  <c r="K12" i="28" s="1"/>
  <c r="K8" i="28"/>
  <c r="I7" i="28"/>
  <c r="K7" i="28" s="1"/>
  <c r="I9" i="28" l="1"/>
  <c r="K9" i="28" s="1"/>
  <c r="I10" i="28"/>
  <c r="K10" i="28" s="1"/>
  <c r="I11" i="28"/>
  <c r="K11" i="28" s="1"/>
  <c r="I21" i="28"/>
  <c r="K21" i="28" s="1"/>
  <c r="O29" i="24" l="1"/>
  <c r="O27" i="24"/>
  <c r="O22" i="24"/>
  <c r="O21" i="24"/>
  <c r="O18" i="24"/>
  <c r="O17" i="24"/>
  <c r="H23" i="53"/>
  <c r="J23" i="53" s="1"/>
  <c r="F22" i="53"/>
  <c r="J22" i="53" s="1"/>
  <c r="F21" i="53"/>
  <c r="J21" i="53" s="1"/>
  <c r="F20" i="53"/>
  <c r="J20" i="53" s="1"/>
  <c r="F19" i="53"/>
  <c r="J19" i="53" s="1"/>
  <c r="F16" i="53"/>
  <c r="J16" i="53" s="1"/>
  <c r="F15" i="53"/>
  <c r="J15" i="53" s="1"/>
  <c r="J14" i="53"/>
  <c r="F11" i="53"/>
  <c r="J11" i="53" s="1"/>
  <c r="F10" i="53"/>
  <c r="J10" i="53" s="1"/>
  <c r="F9" i="53"/>
  <c r="J9" i="53" s="1"/>
  <c r="F8" i="53"/>
  <c r="J8" i="53" s="1"/>
  <c r="J7" i="53"/>
  <c r="K20" i="7"/>
  <c r="K19" i="7"/>
  <c r="K18" i="7"/>
  <c r="K14" i="7"/>
  <c r="K11" i="7"/>
  <c r="K10" i="7"/>
  <c r="K9" i="7"/>
  <c r="K8" i="7"/>
  <c r="H20" i="33" l="1"/>
  <c r="H9" i="33"/>
  <c r="J9" i="33" s="1"/>
  <c r="J20" i="33" l="1"/>
  <c r="O19" i="24"/>
  <c r="O20" i="24"/>
  <c r="H18" i="33"/>
  <c r="J18" i="33" s="1"/>
  <c r="H12" i="48" l="1"/>
  <c r="J12" i="48" s="1"/>
  <c r="H11" i="48"/>
  <c r="J11" i="48" s="1"/>
  <c r="H10" i="48"/>
  <c r="J10" i="48" s="1"/>
  <c r="H9" i="48"/>
  <c r="J9" i="48" s="1"/>
  <c r="H8" i="48"/>
  <c r="J8" i="48" s="1"/>
  <c r="J29" i="49"/>
  <c r="J28" i="49"/>
  <c r="J27" i="49"/>
  <c r="J26" i="49"/>
  <c r="J21" i="49"/>
  <c r="J20" i="49"/>
  <c r="J15" i="49"/>
  <c r="J14" i="49"/>
  <c r="J13" i="49"/>
  <c r="J8" i="49"/>
  <c r="M39" i="26" l="1"/>
  <c r="M38" i="26"/>
  <c r="M37" i="26"/>
  <c r="M36" i="26"/>
  <c r="M35" i="26"/>
  <c r="M34" i="26"/>
  <c r="M33" i="26"/>
  <c r="M32" i="26"/>
  <c r="M31" i="26"/>
  <c r="M30" i="26"/>
  <c r="M29" i="26"/>
  <c r="M28" i="26"/>
  <c r="M27" i="26"/>
  <c r="M26" i="26"/>
  <c r="M25" i="26"/>
  <c r="M24" i="26"/>
  <c r="M19" i="26"/>
  <c r="M18" i="26"/>
  <c r="M17" i="26"/>
  <c r="M14" i="26"/>
  <c r="M13" i="26"/>
  <c r="J10" i="10" l="1"/>
  <c r="J9" i="10"/>
  <c r="J8" i="10"/>
  <c r="J7" i="10"/>
  <c r="M11" i="26" l="1"/>
  <c r="M9"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Bell, John</author>
  </authors>
  <commentList>
    <comment ref="B63" authorId="0" shapeId="0" xr:uid="{34BAF150-9E0F-4100-A7A9-874DC6814726}">
      <text>
        <r>
          <rPr>
            <b/>
            <sz val="9"/>
            <color indexed="81"/>
            <rFont val="Tahoma"/>
            <family val="2"/>
          </rPr>
          <t>Bell, John:</t>
        </r>
        <r>
          <rPr>
            <sz val="9"/>
            <color indexed="81"/>
            <rFont val="Tahoma"/>
            <family val="2"/>
          </rPr>
          <t xml:space="preserve">
Are these not the same as on CS&amp;L 1 large events that we are advised not to list?</t>
        </r>
      </text>
    </comment>
  </commentList>
</comments>
</file>

<file path=xl/sharedStrings.xml><?xml version="1.0" encoding="utf-8"?>
<sst xmlns="http://schemas.openxmlformats.org/spreadsheetml/2006/main" count="2268" uniqueCount="1050">
  <si>
    <t/>
  </si>
  <si>
    <t>At Cost</t>
  </si>
  <si>
    <t>Valuation Fee</t>
  </si>
  <si>
    <t>Per copy of order</t>
  </si>
  <si>
    <t>Tree Preservation Orders</t>
  </si>
  <si>
    <t>Compilation of Agreement.  Minimum charge increased at Officer's discretion</t>
  </si>
  <si>
    <t xml:space="preserve">Notice requested  </t>
  </si>
  <si>
    <t>Planning Decision Notices</t>
  </si>
  <si>
    <t>Planning Applications - Weekly Press Lists</t>
  </si>
  <si>
    <t>A3 size</t>
  </si>
  <si>
    <t>A4 size and foolscap</t>
  </si>
  <si>
    <t xml:space="preserve">Photocopying - (per sheet)               </t>
  </si>
  <si>
    <t>From Paper Roll Larger than A1 Size</t>
  </si>
  <si>
    <t>A1 Size</t>
  </si>
  <si>
    <t>A2 Size</t>
  </si>
  <si>
    <t>Dyeline Prints (Any type, with due regard to copyright restrictions)</t>
  </si>
  <si>
    <t>Parish/Town Councils Per Annum</t>
  </si>
  <si>
    <t>Single Agenda</t>
  </si>
  <si>
    <t>Per Annum</t>
  </si>
  <si>
    <t>Minutes/Agendas</t>
  </si>
  <si>
    <t>Administration Charge for Services Rendered</t>
  </si>
  <si>
    <t>Note: Members of the public may only inspect background documents 3 days prior to Committee date or thereafter.</t>
  </si>
  <si>
    <t>c</t>
  </si>
  <si>
    <t>b</t>
  </si>
  <si>
    <t>a</t>
  </si>
  <si>
    <t>Access to Information/Inspection of Background Documents</t>
  </si>
  <si>
    <t>General Administration</t>
  </si>
  <si>
    <t>£      p</t>
  </si>
  <si>
    <t>Total Charge</t>
  </si>
  <si>
    <t>VAT</t>
  </si>
  <si>
    <t>Basic Charge</t>
  </si>
  <si>
    <t>2000/2001</t>
  </si>
  <si>
    <t xml:space="preserve"> </t>
  </si>
  <si>
    <t>No Charge</t>
  </si>
  <si>
    <t>Taxi Licences</t>
  </si>
  <si>
    <t>Services Rendered or Performed</t>
  </si>
  <si>
    <t>Provision of Environmental Information</t>
  </si>
  <si>
    <t>Report on Inspection of Dwelling</t>
  </si>
  <si>
    <t>Grant of Annual Consent</t>
  </si>
  <si>
    <t>Grant of Annual Licence</t>
  </si>
  <si>
    <t>Sex Establishments</t>
  </si>
  <si>
    <t>Skin Piercing</t>
  </si>
  <si>
    <t>Licences</t>
  </si>
  <si>
    <t>Export of Food Products</t>
  </si>
  <si>
    <t>Total charge</t>
  </si>
  <si>
    <t>During 5 days prior to Committee date only</t>
  </si>
  <si>
    <t>Charge per document (after Committee date)</t>
  </si>
  <si>
    <t>Where documents are listed under a general description (after Committee date)</t>
  </si>
  <si>
    <t>Application to vary to specify individual as premises supervisor</t>
  </si>
  <si>
    <t>Notification of change of name or alteration of club rules</t>
  </si>
  <si>
    <t>Temporary event notices</t>
  </si>
  <si>
    <t>Premises Licences</t>
  </si>
  <si>
    <t>Particular types of premises which do not have non-domestic rateable values would be allocated to Band A</t>
  </si>
  <si>
    <t>The various non-domestic rateable values should be allocated to bands in the following way:</t>
  </si>
  <si>
    <t>The annual charges payable by those holding licences and club premises certificates:</t>
  </si>
  <si>
    <t>BAND A</t>
  </si>
  <si>
    <t>BAND B</t>
  </si>
  <si>
    <t>BAND C</t>
  </si>
  <si>
    <t>BAND D</t>
  </si>
  <si>
    <t>BAND E</t>
  </si>
  <si>
    <t>Note:*Non-Domestic rateable value</t>
  </si>
  <si>
    <t>*£0-£4,300</t>
  </si>
  <si>
    <t>*£4,301-£33,000</t>
  </si>
  <si>
    <t>*£33,001-£87,000</t>
  </si>
  <si>
    <t>*£87,001-£125,000</t>
  </si>
  <si>
    <t>*£125,001 and over</t>
  </si>
  <si>
    <t>Number of people</t>
  </si>
  <si>
    <t>Section 52 Agreement</t>
  </si>
  <si>
    <t>Per copy of Agreement</t>
  </si>
  <si>
    <t>20,000-29,999</t>
  </si>
  <si>
    <t>5,000-9,999</t>
  </si>
  <si>
    <t>10,000-14,999</t>
  </si>
  <si>
    <t>15,000-19,999</t>
  </si>
  <si>
    <t>30,000-39,999</t>
  </si>
  <si>
    <t>50,000-59,999</t>
  </si>
  <si>
    <t>60,000-69,999</t>
  </si>
  <si>
    <t>70,000-79,999</t>
  </si>
  <si>
    <t>80,000-89,999</t>
  </si>
  <si>
    <t>90,000 and over</t>
  </si>
  <si>
    <t>Application for a grant or renewal of personal licence</t>
  </si>
  <si>
    <t>Application for a provisional statement where premises being built, etc</t>
  </si>
  <si>
    <t xml:space="preserve">Notification of change of name or address </t>
  </si>
  <si>
    <t>Application for transfer of premises licence</t>
  </si>
  <si>
    <t>Interim authority notice following death etc. of licence holder</t>
  </si>
  <si>
    <t>Theft, loss etc of temporary event notice</t>
  </si>
  <si>
    <t>Theft, loss etc of personal licence</t>
  </si>
  <si>
    <t>Duty to notify change of name or address</t>
  </si>
  <si>
    <t>Right of freeholder etc to be notified of licensing matters</t>
  </si>
  <si>
    <t>40,000-49,999</t>
  </si>
  <si>
    <t>Miscellaneous Fees</t>
  </si>
  <si>
    <t>240 Litre Bin</t>
  </si>
  <si>
    <t>360 Litre Bin</t>
  </si>
  <si>
    <t>660 Litre Bin</t>
  </si>
  <si>
    <t xml:space="preserve">1,100 Litre Bin </t>
  </si>
  <si>
    <t>1,100 Litre Bin</t>
  </si>
  <si>
    <t>Public Sewer Searches</t>
  </si>
  <si>
    <t>Note: Fees determined by Government</t>
  </si>
  <si>
    <t>Section 106 Agreements</t>
  </si>
  <si>
    <t>Theft, loss etc of premises licence or summary</t>
  </si>
  <si>
    <t>Libraries</t>
  </si>
  <si>
    <t>-</t>
  </si>
  <si>
    <t xml:space="preserve">*No fee or annual charge would be payable by church halls, chapel halls or other premises of a similar nature and village halls, parish and community halls or other premises of a similar nature for a premises licence authorising only the provision of regulated entertainment. No fee or annual charge would be payable by a school providing education for pupils up to year 13 or a sixth form college for a premises licence authorising only the provision of regulated entertainment carried on by the school or sixth from college. </t>
  </si>
  <si>
    <t>Prices based upon a 3.6% increase, as advised by Phil Page,</t>
  </si>
  <si>
    <t>plus a £9 increase due to tax on disposal.</t>
  </si>
  <si>
    <t>Council Tax - Summons on application for Liability Order</t>
  </si>
  <si>
    <t>Council Tax - Costs of Liability Order hearing</t>
  </si>
  <si>
    <t>NNDR - Summons on application for Liability Order</t>
  </si>
  <si>
    <t>NNDR - Costs of Liability Order hearing</t>
  </si>
  <si>
    <t>Design Guide</t>
  </si>
  <si>
    <t>30 % + VAT</t>
  </si>
  <si>
    <t>Street Trading:</t>
  </si>
  <si>
    <t>Summons Costs - Council Tax/NNDR</t>
  </si>
  <si>
    <t>Cost per collection</t>
  </si>
  <si>
    <t xml:space="preserve">Planning Applications – Maps </t>
  </si>
  <si>
    <t>Up to 6 maps (one charge for the set):</t>
  </si>
  <si>
    <t xml:space="preserve"> 1:500 scale*</t>
  </si>
  <si>
    <t xml:space="preserve"> plus admin fee #</t>
  </si>
  <si>
    <t xml:space="preserve"> 1:1250 scale*</t>
  </si>
  <si>
    <t xml:space="preserve"> 1:2500 scale*</t>
  </si>
  <si>
    <t># Only one admin fee is charged regardless of the number of maps purchased.</t>
  </si>
  <si>
    <t>*All maps are provided by the National maps Centre and are subject to change if the O.S. increase their fees</t>
  </si>
  <si>
    <t>Abandoned vehicles</t>
  </si>
  <si>
    <t>Fees relating to applications for premises licences, club premises certificates, variations,</t>
  </si>
  <si>
    <t>Change of relevant registered address of club</t>
  </si>
  <si>
    <t>Rents &amp; Hired Facilities</t>
  </si>
  <si>
    <t>Nuisance parking</t>
  </si>
  <si>
    <t>If paid within 14 days</t>
  </si>
  <si>
    <t>Local Plan</t>
  </si>
  <si>
    <t>*</t>
  </si>
  <si>
    <t>Fees and Charges</t>
  </si>
  <si>
    <t>Minor Variations procedure</t>
  </si>
  <si>
    <t>Gambling:</t>
  </si>
  <si>
    <t>Please note that projects where more than 6 dwellings are proposed will be calculated on an individual basis</t>
  </si>
  <si>
    <t>Description</t>
  </si>
  <si>
    <t>Written Advice</t>
  </si>
  <si>
    <t>Meeting &amp; Written Advice</t>
  </si>
  <si>
    <t>1-2 dwellings</t>
  </si>
  <si>
    <t xml:space="preserve">Building Regulation Charges </t>
  </si>
  <si>
    <t>Charge per hour, minimum 1 hour</t>
  </si>
  <si>
    <t>Large Event  -  Environmental Health noise monitoring:</t>
  </si>
  <si>
    <t>Private Water Supplies:</t>
  </si>
  <si>
    <t>not exceeding £500</t>
  </si>
  <si>
    <t>* As approved by the Magistrates Court</t>
  </si>
  <si>
    <t>A4 &amp; A3 Colour Copies</t>
  </si>
  <si>
    <t>The Charges for Environmental Information not covered above essentially cover:</t>
  </si>
  <si>
    <t>Reproduction of documents, 10p per A4 sheet</t>
  </si>
  <si>
    <t>Postage and other forms of transmission e.g. fax at cost</t>
  </si>
  <si>
    <t>The Policy and charges are under review and may be revised</t>
  </si>
  <si>
    <t>Pre-application meetings, written statements and enquiries made separately to Local Land Charge searches for environmental information. (Charge per hour, minimum 1 hr)</t>
  </si>
  <si>
    <t>Land Contamination Enquiry (Officer's time) ( Charge per hr, minimum 1 hr)</t>
  </si>
  <si>
    <t>Factual Statements (Charge per hr, minimum 1 hr)</t>
  </si>
  <si>
    <t xml:space="preserve"> 23 Litre Caddy </t>
  </si>
  <si>
    <t xml:space="preserve">140 Litre Bin </t>
  </si>
  <si>
    <t>Application for a new site licence</t>
  </si>
  <si>
    <t>http://ecab.planningportal.co.uk/uploads/english_application_fees.pdf</t>
  </si>
  <si>
    <t>Food Hygiene Rating - Requested Revisit</t>
  </si>
  <si>
    <t xml:space="preserve">Failure to install smoke or carbon monoxide alarms in rental property </t>
  </si>
  <si>
    <t>Penalty Charge Notice</t>
  </si>
  <si>
    <t>Failure of letting agent/property manager to belong to property redress scheme</t>
  </si>
  <si>
    <t>Civil Penalty</t>
  </si>
  <si>
    <t>Disclosure and Barring Service check </t>
  </si>
  <si>
    <t>Zoos &amp; Dangerous Animals</t>
  </si>
  <si>
    <t>Other Services</t>
  </si>
  <si>
    <t>Appendix B</t>
  </si>
  <si>
    <t>Planning application fees are set by central government. Use this link to CLG planning portal.</t>
  </si>
  <si>
    <t>Charge</t>
  </si>
  <si>
    <t>Commercial &amp; Schedule 1 Waste (Refuse)</t>
  </si>
  <si>
    <t>Commercial &amp; Schedule 1 Waste (Recycling)</t>
  </si>
  <si>
    <t>Commercial &amp; Schedule 1 Waste (Food)</t>
  </si>
  <si>
    <t>Planning Services</t>
  </si>
  <si>
    <t>Community Safety &amp; Licensing</t>
  </si>
  <si>
    <t>Community Safety &amp; Licensing (Licensing Act 2003)</t>
  </si>
  <si>
    <t>Environmental Services</t>
  </si>
  <si>
    <t>Appendix A</t>
  </si>
  <si>
    <t>180 Litre Bin (Schedule 1 only)</t>
  </si>
  <si>
    <t>Table A Standard Charges for New Built Dwellings</t>
  </si>
  <si>
    <t>Code</t>
  </si>
  <si>
    <t>(£) (exc VAT)</t>
  </si>
  <si>
    <t>(£) (inc VAT)</t>
  </si>
  <si>
    <t>A02</t>
  </si>
  <si>
    <t>Notes:</t>
  </si>
  <si>
    <t>Dwellings includes flats</t>
  </si>
  <si>
    <t>Supplementary charge may be applied where assessment factors change and/or actual time spent is greater that original estimate</t>
  </si>
  <si>
    <t>Dwellings greater than 500m2 - Seek individual charge</t>
  </si>
  <si>
    <t>Developments exceeding 2 units - Seek individual charge</t>
  </si>
  <si>
    <t>Conversion of building to form more or fewer dwellings - Seek individual charge</t>
  </si>
  <si>
    <t>B01</t>
  </si>
  <si>
    <t>B1A</t>
  </si>
  <si>
    <t>B02</t>
  </si>
  <si>
    <t>B3A</t>
  </si>
  <si>
    <t>B04</t>
  </si>
  <si>
    <t>B06</t>
  </si>
  <si>
    <t>B07</t>
  </si>
  <si>
    <t>B08</t>
  </si>
  <si>
    <t>B09</t>
  </si>
  <si>
    <t>B10</t>
  </si>
  <si>
    <t>Table B - Standard Charges for extensions to a single building</t>
  </si>
  <si>
    <t>Detached building that is ancillary to a dwelling</t>
  </si>
  <si>
    <t>Table C - Alterations to a single dwelling</t>
  </si>
  <si>
    <t>B52</t>
  </si>
  <si>
    <t>B56</t>
  </si>
  <si>
    <t>B57</t>
  </si>
  <si>
    <t>B58</t>
  </si>
  <si>
    <t>B5B</t>
  </si>
  <si>
    <t>Conversion of a garage to habitable space, floor area not exceeding 40m2</t>
  </si>
  <si>
    <t>Alterations, estimated cost exceeding £5,000 but not exceeding £10,000</t>
  </si>
  <si>
    <t>Alterations, estimated cost exceeding £10,000 but not exceeding £20,000</t>
  </si>
  <si>
    <t>Notes: To be read in conjunction with tables</t>
  </si>
  <si>
    <t>A 50% reduction will apply to the charge for the alteration where the work is carried out at the same time as an extension shown in table B.</t>
  </si>
  <si>
    <t>Seek an individual charge for all other work</t>
  </si>
  <si>
    <t>A supplementary charge may be applied where assessment factors change and/or actual time spent is greater that original estimate</t>
  </si>
  <si>
    <t>WHERE THE PROPOSAL INVOLVES MORE THAN TWO CATEGORIES OF WORK SEEK AN INDIVIDUAL CHARGE</t>
  </si>
  <si>
    <t>Note: Seek an individual charge for all other work</t>
  </si>
  <si>
    <t>Min booking of 2 hours</t>
  </si>
  <si>
    <t>Community /charity rate only applicable to regular hirers (by regular per term booking agreement)</t>
  </si>
  <si>
    <t>Standard rate also applies to one off bookings</t>
  </si>
  <si>
    <t>Abingdon</t>
  </si>
  <si>
    <t>Admin Fee</t>
  </si>
  <si>
    <t>New licence applications</t>
  </si>
  <si>
    <t xml:space="preserve">Variation of premises licence </t>
  </si>
  <si>
    <t>Trading on the Highway</t>
  </si>
  <si>
    <t>Vale of White Horse District Council</t>
  </si>
  <si>
    <t xml:space="preserve">Driver knowledge test </t>
  </si>
  <si>
    <t>Application fee</t>
  </si>
  <si>
    <t>Application fee each additional activity</t>
  </si>
  <si>
    <t>Licence issue fee</t>
  </si>
  <si>
    <t>Licence issue fee each additional activity</t>
  </si>
  <si>
    <t>Renewal fee</t>
  </si>
  <si>
    <t>Renewal fee each additional activity</t>
  </si>
  <si>
    <t>Dangerous wild animal licence</t>
  </si>
  <si>
    <t>Dangerous wild animal licence renewal</t>
  </si>
  <si>
    <t>Registration Fee - Premises including one operator</t>
  </si>
  <si>
    <t>Food premises register: per copy</t>
  </si>
  <si>
    <t>Stray Dog collection - in hours</t>
  </si>
  <si>
    <t>Stray Dog collection - out of hours</t>
  </si>
  <si>
    <t>Kennelling - charge per night</t>
  </si>
  <si>
    <t>Zoo Licence (4 years)</t>
  </si>
  <si>
    <t>Zoos Licence renewal (6 years)</t>
  </si>
  <si>
    <t>Site licence transfer application fee</t>
  </si>
  <si>
    <t>Site licence alterations application fee</t>
  </si>
  <si>
    <t>Application for annual site licence</t>
  </si>
  <si>
    <t>Changing a house name or address</t>
  </si>
  <si>
    <t>Street Naming and Numbering New Properties</t>
  </si>
  <si>
    <t>Naming and numbering of new properties including commercial buildings</t>
  </si>
  <si>
    <t>1-2 units</t>
  </si>
  <si>
    <t>3-4 units</t>
  </si>
  <si>
    <t>5-10 units</t>
  </si>
  <si>
    <t>11-20 units</t>
  </si>
  <si>
    <t>21-30 units</t>
  </si>
  <si>
    <t>31-40 units</t>
  </si>
  <si>
    <t>41-50 units</t>
  </si>
  <si>
    <t>New Risk Assessment (every 5 years)</t>
  </si>
  <si>
    <t>Risk Assessment Review (every 5 years)</t>
  </si>
  <si>
    <t>Sampling visit/Simple Investigation</t>
  </si>
  <si>
    <t>Complex Investigation</t>
  </si>
  <si>
    <t>Sample Analysis  - laboratory fees plus courier fees</t>
  </si>
  <si>
    <t>Variable</t>
  </si>
  <si>
    <t>Dog bin emptying - cost per bin per week</t>
  </si>
  <si>
    <t>Bulky household waste charges - first 3 items</t>
  </si>
  <si>
    <t>Failure to comply with a Community Protection Notice</t>
  </si>
  <si>
    <t>Failure to comply with a Public Space Protection Notice</t>
  </si>
  <si>
    <t>CCTV Footage - per request</t>
  </si>
  <si>
    <t>2021/22</t>
  </si>
  <si>
    <t>2020/21</t>
  </si>
  <si>
    <t>Alterations, estimated cost exceeding £20,000 but not exceeding £50,000</t>
  </si>
  <si>
    <t>B61</t>
  </si>
  <si>
    <t>B63</t>
  </si>
  <si>
    <t>Alterations, estimated cost up to £5,000</t>
  </si>
  <si>
    <t>B60</t>
  </si>
  <si>
    <t>Re-covering of a roof including upgrading thermal insulation</t>
  </si>
  <si>
    <t>Any electrical installation work installed and tested by a qualified person (but not self-certified)</t>
  </si>
  <si>
    <t>Wood burning stove</t>
  </si>
  <si>
    <t>Housing Needs</t>
  </si>
  <si>
    <t>Issue fee</t>
  </si>
  <si>
    <t>Total fee</t>
  </si>
  <si>
    <t>House in Multiple Occupation (HMO)</t>
  </si>
  <si>
    <t>Number of bedrooms</t>
  </si>
  <si>
    <t>Additional inspection(s) requested by Landlord</t>
  </si>
  <si>
    <t>Verification of UK accommodation</t>
  </si>
  <si>
    <t>Other waste services</t>
  </si>
  <si>
    <t>Bulky household waste - per item (max. 3 additional items)</t>
  </si>
  <si>
    <t>Green waste collection</t>
  </si>
  <si>
    <t>Recovery of unwanted vehicle</t>
  </si>
  <si>
    <t>Fixed Penalty Notices</t>
  </si>
  <si>
    <t xml:space="preserve">          £</t>
  </si>
  <si>
    <t xml:space="preserve">   £</t>
  </si>
  <si>
    <t xml:space="preserve">       £</t>
  </si>
  <si>
    <t>£</t>
  </si>
  <si>
    <t>Mobile Home Parks</t>
  </si>
  <si>
    <t>Pebble Hill pitch fee</t>
  </si>
  <si>
    <t>Woodlands pitch fee</t>
  </si>
  <si>
    <t>Mobile home parks and campsite licences</t>
  </si>
  <si>
    <t>Depositing of site rules fee</t>
  </si>
  <si>
    <t>Very large sites (101+ homes)</t>
  </si>
  <si>
    <t>Large sites (51-100 homes)</t>
  </si>
  <si>
    <t>Medium sites (11 - 50 homes)</t>
  </si>
  <si>
    <t>Small sites (3 - 10 homes)</t>
  </si>
  <si>
    <t>Sites with under 3 homes</t>
  </si>
  <si>
    <t>Category risk rating</t>
  </si>
  <si>
    <t>Cat. A (inspect every 12 months)</t>
  </si>
  <si>
    <t>Cat. B (inspect every 18 months)</t>
  </si>
  <si>
    <t>Cat. C (inspect every 24 months)</t>
  </si>
  <si>
    <t>Cat. D (inspect every 36 months)</t>
  </si>
  <si>
    <t>No charge</t>
  </si>
  <si>
    <t>Safe food - better business packs</t>
  </si>
  <si>
    <t>Safe food - better business diary</t>
  </si>
  <si>
    <t>Safe food - better business pack &amp; diary</t>
  </si>
  <si>
    <t>Registration Fee - Additional operator at a registered premises</t>
  </si>
  <si>
    <t>Amendments to premises (please contact the Food and Safety team before applying to amend)</t>
  </si>
  <si>
    <t>Duplicate certificate</t>
  </si>
  <si>
    <t>Rescore inspection fee (when requested by the operator)</t>
  </si>
  <si>
    <t>Variation of licence fee (when requested by the operator due to changes to their business)</t>
  </si>
  <si>
    <t>Animal Welfare</t>
  </si>
  <si>
    <t>15% of cost</t>
  </si>
  <si>
    <t>Replacement badge/Paper licence</t>
  </si>
  <si>
    <t>DVLA mandate fee</t>
  </si>
  <si>
    <t>Safeguarding and disability awareness training</t>
  </si>
  <si>
    <t>Private hire operator's licence for 1 - 2 vehicles</t>
  </si>
  <si>
    <t>Private hire operator's licence for 3 - 4 vehicles</t>
  </si>
  <si>
    <t>Private hire operator's licence for 5 - 14 vehicles</t>
  </si>
  <si>
    <t>Private hire operator's licence for 15+ vehicles</t>
  </si>
  <si>
    <t>Change of operating base address</t>
  </si>
  <si>
    <t>* Low emission vehicle on any vehicle in Vehicle Tax band B of 110g/km or below</t>
  </si>
  <si>
    <t>New application</t>
  </si>
  <si>
    <t>Bingo Premises:</t>
  </si>
  <si>
    <t>New application with Transitional Statement</t>
  </si>
  <si>
    <t>Variation application</t>
  </si>
  <si>
    <t>Transfer application</t>
  </si>
  <si>
    <t>Provisional statement</t>
  </si>
  <si>
    <t>Annual fee</t>
  </si>
  <si>
    <t>Copy of licence</t>
  </si>
  <si>
    <t>Notification of change</t>
  </si>
  <si>
    <t>Family Entertainment Centre</t>
  </si>
  <si>
    <t>Betting Premises - Track</t>
  </si>
  <si>
    <t>Betting Premises - Other</t>
  </si>
  <si>
    <t>Gaming Machine Permits</t>
  </si>
  <si>
    <t>New application - New operator</t>
  </si>
  <si>
    <t>New application - Existing operator</t>
  </si>
  <si>
    <t>Change of details</t>
  </si>
  <si>
    <t>Copy of permit</t>
  </si>
  <si>
    <t>Unlicensed Family Entertainment Centre Gaming Machine Permits</t>
  </si>
  <si>
    <t>Club Gaming Permits</t>
  </si>
  <si>
    <t>New fast track application</t>
  </si>
  <si>
    <t>Club Machine Permits</t>
  </si>
  <si>
    <t>Prize Gaming Permits</t>
  </si>
  <si>
    <t>Small Society Lottery Registration</t>
  </si>
  <si>
    <t>First Registration</t>
  </si>
  <si>
    <t xml:space="preserve">        £</t>
  </si>
  <si>
    <t xml:space="preserve">    £</t>
  </si>
  <si>
    <t>Theft, loss etc of club certificate or summary</t>
  </si>
  <si>
    <t>PLANNING APPLICATIONS</t>
  </si>
  <si>
    <t>(This document is based upon "The Town and Country Planning (Fees for Applications, Deemed Applications, Requests and Site Visits) (England) Regulations 2012" (As amended))</t>
  </si>
  <si>
    <t>Outline Applications</t>
  </si>
  <si>
    <t>Details</t>
  </si>
  <si>
    <t>Units</t>
  </si>
  <si>
    <t>Charge per unit (£)</t>
  </si>
  <si>
    <t>Per 0.1 hectares</t>
  </si>
  <si>
    <t>Per 0.1 hectares in excess of 2.5 hectares</t>
  </si>
  <si>
    <t>Full Applications (and First submissions of Reserved Matters; or Technical Details Consent)</t>
  </si>
  <si>
    <t>Gross floor space created by the development</t>
  </si>
  <si>
    <t>Erection\alterations\replacement of plant and machinery</t>
  </si>
  <si>
    <t>Per 0.1 hectare or part thereof</t>
  </si>
  <si>
    <t>Applications other than Building Works</t>
  </si>
  <si>
    <t>For existing uses</t>
  </si>
  <si>
    <t>Waste (Use of land for disposal of refuse or waste materials or deposit of material remaining after extraction of storage of minerals)</t>
  </si>
  <si>
    <t>Site area not more than 15 hectares</t>
  </si>
  <si>
    <t>Operations connected with exploratory drilling for oil or natural gas</t>
  </si>
  <si>
    <t>Site area not more than 7.5 hectares</t>
  </si>
  <si>
    <t>Operations (other than exploratory drilling) for the winning and working of oil or natural gas</t>
  </si>
  <si>
    <t>Other operations - winning and working of minerals (excluding oil or natural gas)</t>
  </si>
  <si>
    <t>Other operations (not coming within any of the above categories)</t>
  </si>
  <si>
    <t>Any site area</t>
  </si>
  <si>
    <t>Lawful Development Certificate</t>
  </si>
  <si>
    <t>Existing use or operation</t>
  </si>
  <si>
    <t>Same as full</t>
  </si>
  <si>
    <t>Existing use or operation - lawful not to comply with any condition or limitation</t>
  </si>
  <si>
    <t>Proposed use or operation</t>
  </si>
  <si>
    <t>Half the normal planning fee</t>
  </si>
  <si>
    <t>Prior Approval</t>
  </si>
  <si>
    <t>Agricultural and Forestry buildings &amp; operations or demolition of buildings</t>
  </si>
  <si>
    <t>Communications (previously referred to as "Telecommunications Code Systems Operators")</t>
  </si>
  <si>
    <t>Proposed change of use to State Funded School of Registered Nursery</t>
  </si>
  <si>
    <t>Proposed change of use of Agricultural Building to a State Funded School or Registered Nursery</t>
  </si>
  <si>
    <t>Proposed change of use of Agricultural Building to a flexible use within Shops, Financial and Professional Services, Restaurants and Cafes, Business, Storage or Distribution, Hotels or Assembly or Leisure</t>
  </si>
  <si>
    <t>Notification of Prior Approval for a Change of Use from Shops (Class A1), Financial and Professional Services (Class A2, Betting Offices, Pay Day Loan Shops and Casinos (Sui Generis Uses) to Restaurants and Cafes (Class A3)</t>
  </si>
  <si>
    <t>Notification of Prior Approval for a Change of Use from Shops (Class A1), Financial and Professional Services (Class A2, Betting Offices, Pay Day Loan Shops and Casinos (Sui Generis Uses) to Restaurants and Cafes (Class A3) and Associated Business Operations</t>
  </si>
  <si>
    <t>Notification of Prior Approval for a Change of Use from Shops (Class A1), Financial and Professional Services (Class A2, Betting Offices, Pay Day Loan Shops and Casinos (Sui Generis Uses) to Assembly and Leisure Uses (Class D2)</t>
  </si>
  <si>
    <t>Notification of Prior Approval for a Development consisting of the Erection or Construction of a Collection Facility within the Curtilage of a Shop</t>
  </si>
  <si>
    <t>Notification of Prior Approval for the temporary use of buildings or land for the purposes of Commercial Film-Making and the associated temporary structures, works, plant or machinery required in connection with that use</t>
  </si>
  <si>
    <t>Notification of Prior Approval for the installation, alteration or replacement of other Solar Photovoltaics (PV) equipment on the roofs of Non-Domestic buildings up to a capacity of 1 Megawatt</t>
  </si>
  <si>
    <t>Reserved Matters</t>
  </si>
  <si>
    <t>Application for approval of reserved matters following outline approval</t>
  </si>
  <si>
    <t>Application for removal or variation of a condition following grant of planning permission</t>
  </si>
  <si>
    <t>Request for confirmation that one of more planning conditions have been complied with - Householder</t>
  </si>
  <si>
    <t>Request for confirmation that one of more planning conditions have been complied with - Other than householder</t>
  </si>
  <si>
    <t>Other changes of use of a building or land</t>
  </si>
  <si>
    <t>Advertising</t>
  </si>
  <si>
    <t>Relating to a business on the premises</t>
  </si>
  <si>
    <t>Advance signs which are not situated on or visible from the site directing the public to the business</t>
  </si>
  <si>
    <t>Other advertisements</t>
  </si>
  <si>
    <t>Application for a non-material amendment following a grant of planning permission</t>
  </si>
  <si>
    <t>Applications in respect of householder developments</t>
  </si>
  <si>
    <t>Applications in respect of other developments</t>
  </si>
  <si>
    <t>Application for permission in principle</t>
  </si>
  <si>
    <t>Site area</t>
  </si>
  <si>
    <t>Concessions</t>
  </si>
  <si>
    <t>Exemptions from payment</t>
  </si>
  <si>
    <t>An application solely for the carrying out of the operations for the purpose of providing a means of access for disabled persons to or within a building or premises to which members of the public are admitted</t>
  </si>
  <si>
    <t>Listed building consent</t>
  </si>
  <si>
    <t>Planning permission for relevant demolition in a conservation area</t>
  </si>
  <si>
    <t>Works to trees covered by a Tree Preservation Order or in a Conservation Area Hedgerow Removal</t>
  </si>
  <si>
    <t>if the application is the first revision of an application for the development of the same character or description  on the same site by the same applicant:</t>
  </si>
  <si>
    <t>•  For a withdrawn application within 12 months of the date when the application was received</t>
  </si>
  <si>
    <t>•  For a determined application. Within 12 months of the date the application was granted, refused or an appeal dismissed</t>
  </si>
  <si>
    <t>•  For an application where an appeal was made on the grounds of non-determination. Within 12 months of the period when the giving of the notice of a decision on the earlier valid application expired</t>
  </si>
  <si>
    <t>If the application is for a lawful development certificate, for existing use, where an application for planning permission for the same development would be exempt from the need to pay a planning fee under any other planning fee regulation</t>
  </si>
  <si>
    <t>If the application is for consent to display an advertisement following either a withdrawal of an earlier application (before notice of decision was issued) or where the application is made following refusal of consent to display of an advertisement, and where the application is made by or on behalf of the same person</t>
  </si>
  <si>
    <t>If the application is for consent to display an advertisement which results from a direction under Regulation 7 of the 2007 Regulations, dis-applying deemed consent under Regulation 6 to the advertisement in question</t>
  </si>
  <si>
    <t>If the application is for alternative proposals for the same site by the same applicant, in order to benefit from the permitted development right in Schedule 2, Part 3 Class V of the Town &amp; Country Planning (General Permitted Development) Order 2015 (as amended)</t>
  </si>
  <si>
    <t>If the application relates to the condition(s) on an application for Listed Building Consent or planning permission for relevant demolition in a Conservation Area</t>
  </si>
  <si>
    <t>If the application is for a Certificate of Lawfulness of proposed works to a listed building</t>
  </si>
  <si>
    <t>Reductions in payments</t>
  </si>
  <si>
    <t>If the application is being made on behalf of a non-profit making sports club for works for playing fields not involving buildings the  fee is £462</t>
  </si>
  <si>
    <t>If the application is being made on behalf of a parish or community council then the fee is 50%</t>
  </si>
  <si>
    <t>If the application is an alternative proposal being submitted on the same site by the same applicant on the same day, where the application is of lesser cost then the fee is 50%</t>
  </si>
  <si>
    <t>In respect of Reserved Matters you must pay a sum equal to or greater than what would be payable at current rates for approval of all reserved matters. If this amount has already been paid then the fee is £462</t>
  </si>
  <si>
    <t>If the application is for a Lawful Development Certificate for a proposed use or development, then the fee is 50%</t>
  </si>
  <si>
    <t>If two or more applications are submitted for different proposals on the same day and relating to the same site then you must pay the fee for the highest fee plus half the sum of the others</t>
  </si>
  <si>
    <t>Where an application crosses one or more local or district planning authority, the Planning Portal Fee calculator will only calculate a cross boundary application fee as 150% of the fee that would have been payable if there had only been on application to a single authority covering the entire site.</t>
  </si>
  <si>
    <t>If the fee for this divided site is smaller when the sum of the fees payable for each part of the site are calculated separately, you will need to contact the lead Local Authority to discuss the fee for this divided site</t>
  </si>
  <si>
    <t>The fee should go to the authority that contains the larger part of the application site.</t>
  </si>
  <si>
    <t>Residential Development (incl. change of use)</t>
  </si>
  <si>
    <t>Site Visit &amp; Written Advice</t>
  </si>
  <si>
    <t>£807.41 + VAT</t>
  </si>
  <si>
    <t>£924.66 + VAT</t>
  </si>
  <si>
    <t>£690.15 + VAT</t>
  </si>
  <si>
    <t>3-4 dwellings</t>
  </si>
  <si>
    <t>£1,100.56 + VAT</t>
  </si>
  <si>
    <t>£807.13 + VAT</t>
  </si>
  <si>
    <t>5-9 dwellings</t>
  </si>
  <si>
    <t>£1,287.63 + VAT</t>
  </si>
  <si>
    <t>£1,544.17 + VAT</t>
  </si>
  <si>
    <t>£1,033.18 + VAT</t>
  </si>
  <si>
    <t>10-50 dwellings</t>
  </si>
  <si>
    <t>£1,324.16 + VAT</t>
  </si>
  <si>
    <t>£1,981.66 + VAT</t>
  </si>
  <si>
    <t>£2,324.26 + VAT</t>
  </si>
  <si>
    <t>51-199 dwellings</t>
  </si>
  <si>
    <t>£1,683.57 + VAT</t>
  </si>
  <si>
    <t>£2,872.43 + VAT</t>
  </si>
  <si>
    <t>£3,278.57 + VAT</t>
  </si>
  <si>
    <t>Bespoke</t>
  </si>
  <si>
    <t>Any follow up letters required will be at a bespoke price</t>
  </si>
  <si>
    <t>Commercial Development (incl. change of use)</t>
  </si>
  <si>
    <t>£1,288.97 +VAT</t>
  </si>
  <si>
    <t>£1,416.55 + VAT</t>
  </si>
  <si>
    <t>Category of Development</t>
  </si>
  <si>
    <t>Applications directly due to disability</t>
  </si>
  <si>
    <t>House extensions and alterations and ancillary garden buildings</t>
  </si>
  <si>
    <t>£83.33 + VAT</t>
  </si>
  <si>
    <t>£125 + VAT</t>
  </si>
  <si>
    <t>£166.67 + VAT</t>
  </si>
  <si>
    <t>Householder listed building (advice on listed building issues only</t>
  </si>
  <si>
    <t>£208.33 + VAT</t>
  </si>
  <si>
    <t>Conservation area advice</t>
  </si>
  <si>
    <t>Householder extensions to listed buildings</t>
  </si>
  <si>
    <t>£250 + VAT</t>
  </si>
  <si>
    <t>Non-householder listed building advice</t>
  </si>
  <si>
    <t>Any follow up letters required will be deemed as New Enquiry</t>
  </si>
  <si>
    <t>Specialist Advice</t>
  </si>
  <si>
    <t>Category</t>
  </si>
  <si>
    <t>What is provided</t>
  </si>
  <si>
    <t>EPC exemption advice</t>
  </si>
  <si>
    <t>Letter</t>
  </si>
  <si>
    <t>£132.73 + VAT</t>
  </si>
  <si>
    <t>Pre-tree work application advice 1-5 trees</t>
  </si>
  <si>
    <t>Visit and written report</t>
  </si>
  <si>
    <t>£259.48 + VAT</t>
  </si>
  <si>
    <t>Additional follow up written advice (per request)</t>
  </si>
  <si>
    <t>£87.93 + VAT</t>
  </si>
  <si>
    <t>Visit and verbal advice</t>
  </si>
  <si>
    <t>£168.95 + VAT</t>
  </si>
  <si>
    <t>Pre-tree work application advice 6-10 trees</t>
  </si>
  <si>
    <t>£347.41 + VAT</t>
  </si>
  <si>
    <t>£146.43 + VAT</t>
  </si>
  <si>
    <t>£227.58 + VAT</t>
  </si>
  <si>
    <t>Pre-tree work application advice 11+ trees</t>
  </si>
  <si>
    <t>Initial bat survey</t>
  </si>
  <si>
    <t>Site visit and report</t>
  </si>
  <si>
    <t>£430.46 + VAT</t>
  </si>
  <si>
    <t>Urban Design Guide Training</t>
  </si>
  <si>
    <t>Training</t>
  </si>
  <si>
    <t>£68.30 + VAT per hour or part thereof</t>
  </si>
  <si>
    <t>Advice on producing a Design Guide</t>
  </si>
  <si>
    <t>Advice</t>
  </si>
  <si>
    <t>Administration fee</t>
  </si>
  <si>
    <t>£416.67 + VAT</t>
  </si>
  <si>
    <t>High Hedges complaints</t>
  </si>
  <si>
    <t>Ecology Advice</t>
  </si>
  <si>
    <t>Office\Site meeting &amp; Written Advice</t>
  </si>
  <si>
    <t>Follow up letter</t>
  </si>
  <si>
    <t>Office\Site Meeting &amp; Written Advice</t>
  </si>
  <si>
    <t>1-9 dwellings</t>
  </si>
  <si>
    <t>£172.41 + VAT</t>
  </si>
  <si>
    <t>£300.02 + VAT</t>
  </si>
  <si>
    <t>£68.30 + VAT</t>
  </si>
  <si>
    <t>£249.13 + VAT</t>
  </si>
  <si>
    <t>£383.73 + VAT</t>
  </si>
  <si>
    <t>£281.03 + VAT</t>
  </si>
  <si>
    <t>£408.63 + VAT</t>
  </si>
  <si>
    <t>200+ dwellings or non-residential</t>
  </si>
  <si>
    <t>Residential</t>
  </si>
  <si>
    <t>CON29 only</t>
  </si>
  <si>
    <t>LLC1 (Registers only)</t>
  </si>
  <si>
    <t>CON29O Optional enquiries 5 - 21</t>
  </si>
  <si>
    <t>CON29O enquiry 22</t>
  </si>
  <si>
    <t>Additional parcels of land - LLC1</t>
  </si>
  <si>
    <t>Additional parcels of land - CON29</t>
  </si>
  <si>
    <t>Commercial</t>
  </si>
  <si>
    <t>Copy Documents</t>
  </si>
  <si>
    <t>Legal agreements (S106, S38 and S52)</t>
  </si>
  <si>
    <t>Tree preservation orders</t>
  </si>
  <si>
    <t>Enforcement notices</t>
  </si>
  <si>
    <t>Breach of condition notices</t>
  </si>
  <si>
    <t>Planning contravention notices</t>
  </si>
  <si>
    <t>Advance payments code notice</t>
  </si>
  <si>
    <t>Smoke control orders</t>
  </si>
  <si>
    <t>Article 4 direction</t>
  </si>
  <si>
    <t>Stop notice</t>
  </si>
  <si>
    <t>High hedge notice</t>
  </si>
  <si>
    <t>Copy of local search</t>
  </si>
  <si>
    <t>Full Plans Charge</t>
  </si>
  <si>
    <t>Building Notice Charge</t>
  </si>
  <si>
    <r>
      <t>Erection or extension of a single storey detached or attached garage or carport, floor area not exceeding 40m</t>
    </r>
    <r>
      <rPr>
        <vertAlign val="superscript"/>
        <sz val="12"/>
        <rFont val="Arial"/>
        <family val="2"/>
      </rPr>
      <t>2</t>
    </r>
  </si>
  <si>
    <r>
      <t>Erection or extension of a single storey detached or attached garage or carport, floor area exceeding 40m</t>
    </r>
    <r>
      <rPr>
        <vertAlign val="superscript"/>
        <sz val="12"/>
        <rFont val="Arial"/>
        <family val="2"/>
      </rPr>
      <t>2</t>
    </r>
    <r>
      <rPr>
        <sz val="12"/>
        <rFont val="Arial"/>
        <family val="2"/>
      </rPr>
      <t xml:space="preserve"> but not exceeding 60m</t>
    </r>
    <r>
      <rPr>
        <vertAlign val="superscript"/>
        <sz val="12"/>
        <rFont val="Arial"/>
        <family val="2"/>
      </rPr>
      <t>2</t>
    </r>
  </si>
  <si>
    <r>
      <t>Single storey extension, floor area not exceeding 10m</t>
    </r>
    <r>
      <rPr>
        <vertAlign val="superscript"/>
        <sz val="12"/>
        <rFont val="Arial"/>
        <family val="2"/>
      </rPr>
      <t>2</t>
    </r>
  </si>
  <si>
    <r>
      <t>Single storey extension, floor area exceeding 10m</t>
    </r>
    <r>
      <rPr>
        <vertAlign val="superscript"/>
        <sz val="12"/>
        <rFont val="Arial"/>
        <family val="2"/>
      </rPr>
      <t>2</t>
    </r>
    <r>
      <rPr>
        <sz val="12"/>
        <rFont val="Arial"/>
        <family val="2"/>
      </rPr>
      <t xml:space="preserve"> but not exceeding 40m</t>
    </r>
    <r>
      <rPr>
        <vertAlign val="superscript"/>
        <sz val="12"/>
        <rFont val="Arial"/>
        <family val="2"/>
      </rPr>
      <t>2</t>
    </r>
  </si>
  <si>
    <r>
      <t>Single storey extension, floor area exceeding 40m</t>
    </r>
    <r>
      <rPr>
        <vertAlign val="superscript"/>
        <sz val="12"/>
        <rFont val="Arial"/>
        <family val="2"/>
      </rPr>
      <t>2</t>
    </r>
    <r>
      <rPr>
        <sz val="12"/>
        <rFont val="Arial"/>
        <family val="2"/>
      </rPr>
      <t xml:space="preserve"> but not exceeding 60m</t>
    </r>
    <r>
      <rPr>
        <vertAlign val="superscript"/>
        <sz val="12"/>
        <rFont val="Arial"/>
        <family val="2"/>
      </rPr>
      <t>2</t>
    </r>
  </si>
  <si>
    <r>
      <t>Other extension, floor area up to 40m</t>
    </r>
    <r>
      <rPr>
        <vertAlign val="superscript"/>
        <sz val="12"/>
        <rFont val="Arial"/>
        <family val="2"/>
      </rPr>
      <t>2</t>
    </r>
  </si>
  <si>
    <r>
      <t>Other extension, floor area exceeding 40m</t>
    </r>
    <r>
      <rPr>
        <vertAlign val="superscript"/>
        <sz val="12"/>
        <rFont val="Arial"/>
        <family val="2"/>
      </rPr>
      <t>2</t>
    </r>
    <r>
      <rPr>
        <sz val="12"/>
        <rFont val="Arial"/>
        <family val="2"/>
      </rPr>
      <t xml:space="preserve"> but not exceeding 60m</t>
    </r>
    <r>
      <rPr>
        <vertAlign val="superscript"/>
        <sz val="12"/>
        <rFont val="Arial"/>
        <family val="2"/>
      </rPr>
      <t>2</t>
    </r>
  </si>
  <si>
    <r>
      <t>Other extension, floor area exceeding 60m</t>
    </r>
    <r>
      <rPr>
        <vertAlign val="superscript"/>
        <sz val="12"/>
        <rFont val="Arial"/>
        <family val="2"/>
      </rPr>
      <t>2</t>
    </r>
    <r>
      <rPr>
        <sz val="12"/>
        <rFont val="Arial"/>
        <family val="2"/>
      </rPr>
      <t xml:space="preserve"> but not exceeding 100m</t>
    </r>
    <r>
      <rPr>
        <vertAlign val="superscript"/>
        <sz val="12"/>
        <rFont val="Arial"/>
        <family val="2"/>
      </rPr>
      <t>2</t>
    </r>
  </si>
  <si>
    <r>
      <t>Loft  conversion, floor  area  not  exceeding 40m</t>
    </r>
    <r>
      <rPr>
        <vertAlign val="superscript"/>
        <sz val="12"/>
        <rFont val="Arial"/>
        <family val="2"/>
      </rPr>
      <t>2</t>
    </r>
  </si>
  <si>
    <r>
      <t>Loft  conversion, floor  area  exceeding 40m</t>
    </r>
    <r>
      <rPr>
        <vertAlign val="superscript"/>
        <sz val="12"/>
        <rFont val="Arial"/>
        <family val="2"/>
      </rPr>
      <t>2</t>
    </r>
  </si>
  <si>
    <r>
      <t>Basements up to 60m</t>
    </r>
    <r>
      <rPr>
        <vertAlign val="superscript"/>
        <sz val="12"/>
        <rFont val="Arial"/>
        <family val="2"/>
      </rPr>
      <t>2</t>
    </r>
  </si>
  <si>
    <r>
      <t>Basements exceeding 60m</t>
    </r>
    <r>
      <rPr>
        <vertAlign val="superscript"/>
        <sz val="12"/>
        <rFont val="Arial"/>
        <family val="2"/>
      </rPr>
      <t>2</t>
    </r>
  </si>
  <si>
    <t>Replacement windows and doors, up to 20 units</t>
  </si>
  <si>
    <t>Any electrical installation works installed by an unqualified person e.g. DIY</t>
  </si>
  <si>
    <t>   The charge for electrical work carried out by an unqualified person will include a supplementary charge to cover the whole cost of employing a specialist contractor to inspect and test the work.</t>
  </si>
  <si>
    <t>   Extension charge includes alteration to provide access into extension. A separate charge applies for any other alteration.</t>
  </si>
  <si>
    <t>   Loft conversion charge includes alteration to provide access and additional support. A separate charge applies for any other alteration.</t>
  </si>
  <si>
    <t>   All charges assume that services, including electrics, are self-certified under an appropriate competent person self-certification scheme.</t>
  </si>
  <si>
    <t>   A supplementary charge will be applied for any notifiable electrical installation work that is not self certified.</t>
  </si>
  <si>
    <t>   A supplementary charge may be applied for any specialist consultant advice or services.</t>
  </si>
  <si>
    <t>Table D - Miscellaneous</t>
  </si>
  <si>
    <t>£ (Excl. VAT)</t>
  </si>
  <si>
    <t>£ (Incl. VAT)</t>
  </si>
  <si>
    <t>Acceptance of initial notice letter</t>
  </si>
  <si>
    <t>Copy of Completion Certificate</t>
  </si>
  <si>
    <t>Pre application meeting</t>
  </si>
  <si>
    <t>Exemption certificate</t>
  </si>
  <si>
    <t>Unauthorised distribution of free printed matter</t>
  </si>
  <si>
    <r>
      <t>Gross Floor Space (M</t>
    </r>
    <r>
      <rPr>
        <b/>
        <vertAlign val="superscript"/>
        <sz val="12"/>
        <rFont val="Arial"/>
        <family val="2"/>
      </rPr>
      <t>2</t>
    </r>
    <r>
      <rPr>
        <b/>
        <sz val="12"/>
        <rFont val="Arial"/>
        <family val="2"/>
      </rPr>
      <t>)</t>
    </r>
  </si>
  <si>
    <t>Scrap metal dealer licences (must be renewed every 3 years)</t>
  </si>
  <si>
    <t>Site licence - new application</t>
  </si>
  <si>
    <t>Site licence - renewal</t>
  </si>
  <si>
    <t>Mobile collector - new application</t>
  </si>
  <si>
    <t>Mobile collector - renewal</t>
  </si>
  <si>
    <t>If premises Primarily for the supply of alcohol</t>
  </si>
  <si>
    <t>Dogs not reclaimed by 4p.m. Friday charged for weekend</t>
  </si>
  <si>
    <t>NOTE:</t>
  </si>
  <si>
    <t>The Beacon Centre Wantage</t>
  </si>
  <si>
    <t>Room rates per hour</t>
  </si>
  <si>
    <t>Ridgeway</t>
  </si>
  <si>
    <t>Challow</t>
  </si>
  <si>
    <t>Lockinge</t>
  </si>
  <si>
    <t>Hanney</t>
  </si>
  <si>
    <t>Sparsholt</t>
  </si>
  <si>
    <t>CON29O enquiry 22 - admin fee</t>
  </si>
  <si>
    <t>CON29O Part III enquiries</t>
  </si>
  <si>
    <t>Garages are included in the basic search fee i.e. garages or parking spaces in a separate block forming part of the title</t>
  </si>
  <si>
    <t>Legal</t>
  </si>
  <si>
    <t>Cost negotiated and chargeable on property transactions - Lawyer- hourly rate *</t>
  </si>
  <si>
    <t>Cost negotiated and chargeable on property transactions - legal assistant/paralegal - hourly rate</t>
  </si>
  <si>
    <t>Section 106 agreements -hourly rate for all agreements</t>
  </si>
  <si>
    <t xml:space="preserve">Redemption of mortgages (DSI) </t>
  </si>
  <si>
    <t>Grant of a lease *</t>
  </si>
  <si>
    <t>Grant of an easement *</t>
  </si>
  <si>
    <t>Scaffolding licence *</t>
  </si>
  <si>
    <t>Sales *</t>
  </si>
  <si>
    <t>Tenancy at Will/ Licence to occupy/use *</t>
  </si>
  <si>
    <t>Consent under a restriction/ miscellaneous matters such as Deeds of Covenant/ Release *</t>
  </si>
  <si>
    <t>Grant of Wayleave *</t>
  </si>
  <si>
    <t>Licences to Assign\Underlet\Charge\Alter\Undertake works *</t>
  </si>
  <si>
    <t>* - Subject to review on notice depending on complexity.</t>
  </si>
  <si>
    <t>Register of Electors</t>
  </si>
  <si>
    <t>Printed copy of the Electoral Register (edited version) - basic charge</t>
  </si>
  <si>
    <t>Printed copy of the Electoral Register (edited version) - additional charge per 1,000 entries</t>
  </si>
  <si>
    <t>Data Copy of the Electoral Register (edited version) - basic charge</t>
  </si>
  <si>
    <t>Data Copy of the Electoral Register (edited version) - additional charge per 1,000 entries</t>
  </si>
  <si>
    <t>Printed copy of the List of Overseas Electors</t>
  </si>
  <si>
    <t>Printed copy of the List of Overseas Electors - additional charge per 1,000 entries</t>
  </si>
  <si>
    <t>Data copy of the list of overseas electors</t>
  </si>
  <si>
    <t>Data copy of the list of Overseas Electors – additional charge per 1,000 entries</t>
  </si>
  <si>
    <t>Copy of a return or declaration of election expenses (or accompanying document) – per side</t>
  </si>
  <si>
    <t>Marked copy of the register used at Election, admin fee for each request</t>
  </si>
  <si>
    <t>Marked copy of Register used at Election – additional charge per 1,000 entries printed format</t>
  </si>
  <si>
    <t>Marked register 1000 entries data</t>
  </si>
  <si>
    <t>District Community Centre</t>
  </si>
  <si>
    <t>Room Hire Rates</t>
  </si>
  <si>
    <t>Community\Charity rate - per hour</t>
  </si>
  <si>
    <t>Standard rate - per hour</t>
  </si>
  <si>
    <t>Arts Centre</t>
  </si>
  <si>
    <t>Licence to apply for planning permission</t>
  </si>
  <si>
    <t>Licences for any 2 of the above in a single application</t>
  </si>
  <si>
    <t>Licences for any 3 of the above in a single application</t>
  </si>
  <si>
    <t>Students</t>
  </si>
  <si>
    <t>Use of Council land for filming - per day</t>
  </si>
  <si>
    <t>Small - Crew size 1-5 persons</t>
  </si>
  <si>
    <t>Medium - Crew size 6-11 persons</t>
  </si>
  <si>
    <t>Large - crew size 12-20 persons</t>
  </si>
  <si>
    <t>filming for education\documentary\non-commercial purposes</t>
  </si>
  <si>
    <t>Extra large - crew size 20+ persons</t>
  </si>
  <si>
    <t>filming for all other purposes</t>
  </si>
  <si>
    <t>Council land used for events</t>
  </si>
  <si>
    <t>Community/Charity events</t>
  </si>
  <si>
    <t>Audience capacity up to 300</t>
  </si>
  <si>
    <t>Audience capacity 300 - 1,500</t>
  </si>
  <si>
    <t>Audience capacity 1,500 - 3,000</t>
  </si>
  <si>
    <t>Audience capacity over 3,000</t>
  </si>
  <si>
    <t>Commercial events</t>
  </si>
  <si>
    <t>Other costs</t>
  </si>
  <si>
    <t>Consent under a restrictive covenant</t>
  </si>
  <si>
    <t>Deeds of covenant\release</t>
  </si>
  <si>
    <t>S157 removal of restrictions - flat fee</t>
  </si>
  <si>
    <t>Consent under a restriction - flat rate</t>
  </si>
  <si>
    <t>* = Depends upon complexity</t>
  </si>
  <si>
    <t>*Commission on sale of Mobile Homes and use of pitches</t>
  </si>
  <si>
    <r>
      <rPr>
        <b/>
        <i/>
        <sz val="12"/>
        <rFont val="Gill Sans MT Light"/>
      </rPr>
      <t>Note</t>
    </r>
    <r>
      <rPr>
        <i/>
        <sz val="12"/>
        <rFont val="Gill Sans MT Light"/>
        <family val="2"/>
      </rPr>
      <t>: There is no charge for locating, retrieving or extracting environmental information, or for: Information
contained in the public register we hold, lists of information or examining information at the Council's offices. 
No charge will be made in respect of simple telephone requests by students in full time education.</t>
    </r>
  </si>
  <si>
    <r>
      <rPr>
        <b/>
        <sz val="12"/>
        <rFont val="Gill Sans MT Light"/>
      </rPr>
      <t>Staff time</t>
    </r>
    <r>
      <rPr>
        <sz val="12"/>
        <rFont val="Gill Sans MT Light"/>
        <family val="2"/>
      </rPr>
      <t xml:space="preserve"> - if information is to be created for the purpose of the request (i.e. outside the EIR) 
then the charge is at an hourly rate in accordance with the Council's Annual Budget Book and Charging Policy.  
The hourly charge for 2012/13 is £73.46</t>
    </r>
  </si>
  <si>
    <r>
      <t>New dwelling\conversion to new dwelling up to three storeys, floor area not exceeding 300m</t>
    </r>
    <r>
      <rPr>
        <vertAlign val="superscript"/>
        <sz val="12"/>
        <rFont val="Arial"/>
        <family val="2"/>
      </rPr>
      <t>2</t>
    </r>
  </si>
  <si>
    <r>
      <t xml:space="preserve">Example Charge Calculation: </t>
    </r>
    <r>
      <rPr>
        <sz val="12"/>
        <rFont val="Arial"/>
        <family val="2"/>
      </rPr>
      <t>Floor area for extension includes the total internal area of ALL the storeys e.g. rear two storey extension 24m2  + internal</t>
    </r>
  </si>
  <si>
    <t xml:space="preserve"> alteration estimated cost £5000 = Table B category 8 (other extension 24m2)  + 50% Table C category 4</t>
  </si>
  <si>
    <t xml:space="preserve">           £</t>
  </si>
  <si>
    <t>Planning Pre-application</t>
  </si>
  <si>
    <t>Householder Applications</t>
  </si>
  <si>
    <r>
      <t xml:space="preserve">Alterations\extensions to a </t>
    </r>
    <r>
      <rPr>
        <b/>
        <sz val="12"/>
        <rFont val="Arial"/>
        <family val="2"/>
      </rPr>
      <t>single</t>
    </r>
    <r>
      <rPr>
        <sz val="12"/>
        <rFont val="Arial"/>
        <family val="2"/>
      </rPr>
      <t xml:space="preserve"> dwelling house, including works within boundary</t>
    </r>
  </si>
  <si>
    <r>
      <t>Up to and including 40M</t>
    </r>
    <r>
      <rPr>
        <vertAlign val="superscript"/>
        <sz val="12"/>
        <rFont val="Arial"/>
        <family val="2"/>
      </rPr>
      <t>2</t>
    </r>
  </si>
  <si>
    <r>
      <t>Gross floor space created by the development per additional 75M</t>
    </r>
    <r>
      <rPr>
        <vertAlign val="superscript"/>
        <sz val="12"/>
        <rFont val="Arial"/>
        <family val="2"/>
      </rPr>
      <t>2</t>
    </r>
  </si>
  <si>
    <r>
      <t>More than 3,750M</t>
    </r>
    <r>
      <rPr>
        <vertAlign val="superscript"/>
        <sz val="12"/>
        <rFont val="Arial"/>
        <family val="2"/>
      </rPr>
      <t>2</t>
    </r>
    <r>
      <rPr>
        <sz val="12"/>
        <rFont val="Arial"/>
        <family val="2"/>
      </rPr>
      <t xml:space="preserve"> per 75M</t>
    </r>
    <r>
      <rPr>
        <vertAlign val="superscript"/>
        <sz val="12"/>
        <rFont val="Arial"/>
        <family val="2"/>
      </rPr>
      <t>2</t>
    </r>
  </si>
  <si>
    <r>
      <t xml:space="preserve">Erection of buildings </t>
    </r>
    <r>
      <rPr>
        <sz val="12"/>
        <rFont val="Arial"/>
        <family val="2"/>
      </rPr>
      <t>(on land used for agriculture for agricultural purposes)</t>
    </r>
  </si>
  <si>
    <r>
      <t>Up to and including 465M</t>
    </r>
    <r>
      <rPr>
        <vertAlign val="superscript"/>
        <sz val="12"/>
        <rFont val="Arial"/>
        <family val="2"/>
      </rPr>
      <t>2</t>
    </r>
  </si>
  <si>
    <r>
      <t>Gross floor space created by the development more than 465M</t>
    </r>
    <r>
      <rPr>
        <vertAlign val="superscript"/>
        <sz val="12"/>
        <rFont val="Arial"/>
        <family val="2"/>
      </rPr>
      <t>2</t>
    </r>
    <r>
      <rPr>
        <sz val="12"/>
        <rFont val="Arial"/>
        <family val="2"/>
      </rPr>
      <t xml:space="preserve"> but less than 540M</t>
    </r>
    <r>
      <rPr>
        <vertAlign val="superscript"/>
        <sz val="12"/>
        <rFont val="Arial"/>
        <family val="2"/>
      </rPr>
      <t>2</t>
    </r>
  </si>
  <si>
    <r>
      <t>More than 465M</t>
    </r>
    <r>
      <rPr>
        <vertAlign val="superscript"/>
        <sz val="12"/>
        <rFont val="Arial"/>
        <family val="2"/>
      </rPr>
      <t>2</t>
    </r>
    <r>
      <rPr>
        <sz val="12"/>
        <rFont val="Arial"/>
        <family val="2"/>
      </rPr>
      <t xml:space="preserve"> but no more than 540M</t>
    </r>
    <r>
      <rPr>
        <vertAlign val="superscript"/>
        <sz val="12"/>
        <rFont val="Arial"/>
        <family val="2"/>
      </rPr>
      <t>2</t>
    </r>
  </si>
  <si>
    <r>
      <t>Per 75M</t>
    </r>
    <r>
      <rPr>
        <vertAlign val="superscript"/>
        <sz val="12"/>
        <rFont val="Arial"/>
        <family val="2"/>
      </rPr>
      <t>2</t>
    </r>
  </si>
  <si>
    <r>
      <t xml:space="preserve">Erection of buildings </t>
    </r>
    <r>
      <rPr>
        <sz val="12"/>
        <rFont val="Arial"/>
        <family val="2"/>
      </rPr>
      <t>(on land used for the purposes of agricultural)</t>
    </r>
  </si>
  <si>
    <t>Approval/variation/discharge of condition</t>
  </si>
  <si>
    <t>Prior approval for a Proposed Larger Home Extension</t>
  </si>
  <si>
    <t>30 per cent</t>
  </si>
  <si>
    <t>Resources</t>
  </si>
  <si>
    <t>Pavement licence</t>
  </si>
  <si>
    <t>Driver Licences (3 year licence)</t>
  </si>
  <si>
    <t>Hackney carriage and Private Hire badge</t>
  </si>
  <si>
    <t>Licence plate platform kit</t>
  </si>
  <si>
    <t>Private hire plate exemption (operator of up to 3 vehicles)</t>
  </si>
  <si>
    <t>Private hire plate exemption (operator of up to 5 vehicles)</t>
  </si>
  <si>
    <t>Private hire plate exemption (operator of up to 9 vehicles)</t>
  </si>
  <si>
    <t>Private hire plate exemption (operator of 10 vehicles and over)</t>
  </si>
  <si>
    <t>Issue of Certificate</t>
  </si>
  <si>
    <t>Inspection of goods - Officer rate per hour</t>
  </si>
  <si>
    <t>Creating HACCP for business\consultancy</t>
  </si>
  <si>
    <t>Duplicate\replacement skin piercing certificate (no changes)</t>
  </si>
  <si>
    <t>Dog Control (Release of an impounded Stray Dog)</t>
  </si>
  <si>
    <t>Vets inspections will be arranged by the council and recharged separately</t>
  </si>
  <si>
    <t>Vets inspection will be arranged by the council and invoices separately</t>
  </si>
  <si>
    <t>Home Improvement Agency:</t>
  </si>
  <si>
    <t>Agency fee - DFG Facilitation</t>
  </si>
  <si>
    <t>Agency Fees for balance of Grant-aided Works Above £5,000</t>
  </si>
  <si>
    <t>14% of cost</t>
  </si>
  <si>
    <t>Small Repairs Fee - Estimates quoted at £15 per hour plus VAT (if applicable) plus cost of materials used</t>
  </si>
  <si>
    <t>CEMETERIES</t>
  </si>
  <si>
    <t>Burial</t>
  </si>
  <si>
    <t>Child up to 18 years old</t>
  </si>
  <si>
    <t>Single depth</t>
  </si>
  <si>
    <t>Double depth</t>
  </si>
  <si>
    <t>Treble depth</t>
  </si>
  <si>
    <t>Cremation urn or remains</t>
  </si>
  <si>
    <t>Exclusive Rights of Burial</t>
  </si>
  <si>
    <t>Grave space - Adult</t>
  </si>
  <si>
    <t>Grave space - Cremation urn or remains</t>
  </si>
  <si>
    <t>Other charges</t>
  </si>
  <si>
    <t>Right to erect monument or place memorial stone</t>
  </si>
  <si>
    <t>Temp monument not exceeding 2ftx2ftx2ft</t>
  </si>
  <si>
    <t>Additional inscriptions</t>
  </si>
  <si>
    <t>Memorial plaque for cremated remains</t>
  </si>
  <si>
    <t>Admin charge for amendments to Exclusive Rights</t>
  </si>
  <si>
    <r>
      <t>Note:</t>
    </r>
    <r>
      <rPr>
        <sz val="12"/>
        <rFont val="Arial"/>
        <family val="2"/>
      </rPr>
      <t xml:space="preserve"> all the above charges are double for non South Oxfordshire District Council residents</t>
    </r>
  </si>
  <si>
    <t xml:space="preserve">             £</t>
  </si>
  <si>
    <t xml:space="preserve">     £</t>
  </si>
  <si>
    <t>Rarely used - advised by Officer not to list them</t>
  </si>
  <si>
    <t>*Events that exceed 5,000 people will be liable for an additional fee to be charged on an application for a premises licence authorising the event</t>
  </si>
  <si>
    <t>Note: Fees are determined by Government</t>
  </si>
  <si>
    <t>Local Search Fees</t>
  </si>
  <si>
    <t>2022/23</t>
  </si>
  <si>
    <t>Adult Gaming Centre</t>
  </si>
  <si>
    <t>Driver Miscellaneous admin fee</t>
  </si>
  <si>
    <t>Low emission* or Wheelchair Accessible Vehicles</t>
  </si>
  <si>
    <t>All other vehicle types</t>
  </si>
  <si>
    <t>Replacement plate</t>
  </si>
  <si>
    <t>Replacement paper licence</t>
  </si>
  <si>
    <t>Miscellaneous admin fee</t>
  </si>
  <si>
    <t>Hackney Carriage - Vehicle Licences (1 year licence)</t>
  </si>
  <si>
    <t>Private Hire - Vehicle Licences (1 year licence)</t>
  </si>
  <si>
    <t>Replacement plate or sticker</t>
  </si>
  <si>
    <t>Private Hire - Operator licences (5 year licence)</t>
  </si>
  <si>
    <t>Depositing litter</t>
  </si>
  <si>
    <t>Graffiti &amp; Fly-posting</t>
  </si>
  <si>
    <t>Dog fouling</t>
  </si>
  <si>
    <t>Failure to comply with a waste receptacles notice</t>
  </si>
  <si>
    <t xml:space="preserve">Failure to comply with a street litter control notice </t>
  </si>
  <si>
    <t>Failure to comply with a litter clearing notice</t>
  </si>
  <si>
    <t>Failure to produce waste documents</t>
  </si>
  <si>
    <t>Failure to produce authority to transport waste</t>
  </si>
  <si>
    <t>Smoking in smoke free premises or work vehicles</t>
  </si>
  <si>
    <t>Failure to display no smoking signs</t>
  </si>
  <si>
    <t>Fly-tipping</t>
  </si>
  <si>
    <t>Household Duty of Care</t>
  </si>
  <si>
    <t>Execution and other post completion formalities on external section 106 agreements going forward.</t>
  </si>
  <si>
    <t>Acquisitions - hourly rate</t>
  </si>
  <si>
    <t>840 - 1,155</t>
  </si>
  <si>
    <t xml:space="preserve">Registration of a Part 11 notice (light obstruction) </t>
  </si>
  <si>
    <t xml:space="preserve">Filing a definitive certificate from Upper Chamber (Lands Tribunal) </t>
  </si>
  <si>
    <t>Filing a judgment or order regarding a Part 11 notice</t>
  </si>
  <si>
    <t>Seek individual charge</t>
  </si>
  <si>
    <t xml:space="preserve">Basic Charge </t>
  </si>
  <si>
    <t>Change of use with no operational development, proposed internal alterations and/or fenestration changes to existing commercial buildings only</t>
  </si>
  <si>
    <t>0 - 250</t>
  </si>
  <si>
    <t>251 - 999</t>
  </si>
  <si>
    <t>Over 2,500</t>
  </si>
  <si>
    <t>In excess of 50 properties, for each additional 10 properties or part thereof add</t>
  </si>
  <si>
    <t>CAR PARK</t>
  </si>
  <si>
    <t>TYPE OF PARKING</t>
  </si>
  <si>
    <t>PERIOD</t>
  </si>
  <si>
    <t xml:space="preserve">CHARGES </t>
  </si>
  <si>
    <t>Current Charging Period</t>
  </si>
  <si>
    <t>New Charging Period</t>
  </si>
  <si>
    <t>Abbey Close</t>
  </si>
  <si>
    <t>Pay and Display</t>
  </si>
  <si>
    <t>(Mon-Sun 8.00am to 6:00pm)</t>
  </si>
  <si>
    <t>Up to 1 hr</t>
  </si>
  <si>
    <t>Up to 2 hrs</t>
  </si>
  <si>
    <t>Up to 3 hrs</t>
  </si>
  <si>
    <t>Up to 4 hrs</t>
  </si>
  <si>
    <t>Up to 6 hrs</t>
  </si>
  <si>
    <t>Over 6 hours</t>
  </si>
  <si>
    <t>Permits Mon – Sun Non-transferable</t>
  </si>
  <si>
    <t>Annual</t>
  </si>
  <si>
    <t>6 months</t>
  </si>
  <si>
    <t>3 months</t>
  </si>
  <si>
    <t>1 month</t>
  </si>
  <si>
    <t>Permits Mon-Fri (5 day) Non-transferable</t>
  </si>
  <si>
    <t>Cosener’s House Day permits 24 hours (in advance)</t>
  </si>
  <si>
    <t>Civic</t>
  </si>
  <si>
    <t xml:space="preserve">Pay and Display </t>
  </si>
  <si>
    <t>(Mon-Sat 8.00am to 6:00pm)</t>
  </si>
  <si>
    <t>Audlett Drive</t>
  </si>
  <si>
    <t>Permits Mon – Sun (7 days) Non-transferable</t>
  </si>
  <si>
    <r>
      <t xml:space="preserve">Permits Mon – Sun </t>
    </r>
    <r>
      <rPr>
        <sz val="11"/>
        <rFont val="Arial"/>
        <family val="2"/>
      </rPr>
      <t>Non-transferable</t>
    </r>
  </si>
  <si>
    <r>
      <t xml:space="preserve">Permits Mon-Fri (5 day) </t>
    </r>
    <r>
      <rPr>
        <sz val="11"/>
        <rFont val="Arial"/>
        <family val="2"/>
      </rPr>
      <t>Non-transferable</t>
    </r>
  </si>
  <si>
    <r>
      <t xml:space="preserve">Annual am or pm </t>
    </r>
    <r>
      <rPr>
        <sz val="11"/>
        <rFont val="Arial"/>
        <family val="2"/>
      </rPr>
      <t>Non-transferable</t>
    </r>
  </si>
  <si>
    <t>6 days</t>
  </si>
  <si>
    <t>5 days</t>
  </si>
  <si>
    <t>Vehicle Release Fee</t>
  </si>
  <si>
    <t>West St Helen St</t>
  </si>
  <si>
    <t>Cattle Market</t>
  </si>
  <si>
    <t>Hales Meadow</t>
  </si>
  <si>
    <t>Market trader Permits</t>
  </si>
  <si>
    <t>Rye Farm</t>
  </si>
  <si>
    <t>Portway</t>
  </si>
  <si>
    <t>Wantage</t>
  </si>
  <si>
    <r>
      <t xml:space="preserve">Permits Mon – Sun (7 days) </t>
    </r>
    <r>
      <rPr>
        <sz val="11"/>
        <color rgb="FF000000"/>
        <rFont val="Arial"/>
        <family val="2"/>
      </rPr>
      <t>Non-transferable</t>
    </r>
  </si>
  <si>
    <r>
      <t xml:space="preserve">Permits – School Term  </t>
    </r>
    <r>
      <rPr>
        <sz val="11"/>
        <rFont val="Arial"/>
        <family val="2"/>
      </rPr>
      <t>Non-transferable</t>
    </r>
  </si>
  <si>
    <t>Daily (10 min)</t>
  </si>
  <si>
    <t>Limborough Rd</t>
  </si>
  <si>
    <t>A &amp; B Wantage</t>
  </si>
  <si>
    <r>
      <t xml:space="preserve">Market trader Permits </t>
    </r>
    <r>
      <rPr>
        <sz val="11"/>
        <color rgb="FF000000"/>
        <rFont val="Arial"/>
        <family val="2"/>
      </rPr>
      <t>Non-transferable</t>
    </r>
  </si>
  <si>
    <t>Mill Street, Undercroft</t>
  </si>
  <si>
    <t>Southampton Street</t>
  </si>
  <si>
    <t>Faringdon</t>
  </si>
  <si>
    <t>Gloucester St</t>
  </si>
  <si>
    <t>Daily (20 min)</t>
  </si>
  <si>
    <t>General - On application</t>
  </si>
  <si>
    <t>Wheelie Bins (per space)</t>
  </si>
  <si>
    <t>Permit replacement</t>
  </si>
  <si>
    <t>Permit Refunds (Admin cost)</t>
  </si>
  <si>
    <t>Single dwelling house</t>
  </si>
  <si>
    <t>Two or more dwelling houses (or two or more flats)</t>
  </si>
  <si>
    <t>Per dwelling house in excess of 50</t>
  </si>
  <si>
    <t>Proposed change of use of a building from Office Use (Class B! to a use falling within Class C3 (Dwelling house)</t>
  </si>
  <si>
    <t>Proposed change of use of Agricultural Building to a Dwelling house (Class C3) where there are no Associated Building Operations</t>
  </si>
  <si>
    <t>Proposed change of use of Agricultural Building to a Dwelling house (Class C3) and Associated Building Operations</t>
  </si>
  <si>
    <t>Proposed change of use of a building from a Retail (Class A1 or A2) or Mixed Retail and Residential use to a use falling within a Dwelling house (Class C3) where there are no Associated Building Operations</t>
  </si>
  <si>
    <t>Proposed change of use of a building from a Retail (Class A1 or A2) or Mixed Retail and Residential use to a use falling within a Dwelling house (Class C3) and Associated Building Operations</t>
  </si>
  <si>
    <t>Notification of Prior Approval for a Change of Use from Storage or Distribution Buildings (Class B8) and any land within its curtilage to Dwelling houses (Class C3)</t>
  </si>
  <si>
    <t>Notification of Prior Approval for a Change of Use from Amusement Arcades\Centres and Casinos (Sui Generis Uses) and any land within its curtilage to Dwelling houses (Class C3)</t>
  </si>
  <si>
    <t>Notification of Prior Approval for a Change of Use from Amusement Arcades\Centres and Casinos (Sui Generis Uses) and any land within its curtilage to Dwelling houses (Class C3) and Associated Building Operations</t>
  </si>
  <si>
    <t>Change of use (of a building to use as one or more separate dwelling houses, or other cases)</t>
  </si>
  <si>
    <t>Each dwelling house</t>
  </si>
  <si>
    <t>Each dwelling house in excess of 50</t>
  </si>
  <si>
    <t>For alterations, extensions etc. to a dwelling house for the benefit of a registered disabled person</t>
  </si>
  <si>
    <t>£73.50 + VAT per hour or part thereof</t>
  </si>
  <si>
    <t>Street Naming and Numbering Existing Properties</t>
  </si>
  <si>
    <t>Reinstatement application</t>
  </si>
  <si>
    <t>All fees are set locally by the Council, reviewed annually and cover the five year licence period.</t>
  </si>
  <si>
    <t>Development &amp; Corporate Landlord - Property</t>
  </si>
  <si>
    <t>2023/24</t>
  </si>
  <si>
    <t>£799.31 + VAT</t>
  </si>
  <si>
    <t>£937.13 + VAT</t>
  </si>
  <si>
    <t>£1196.21 + VAT</t>
  </si>
  <si>
    <t>£1532.48 + VAT</t>
  </si>
  <si>
    <t>£1951.43 + VAT</t>
  </si>
  <si>
    <t>£934.92 + VAT</t>
  </si>
  <si>
    <t>£1069.43 + VAT</t>
  </si>
  <si>
    <t>£1488.38 + VAT</t>
  </si>
  <si>
    <t>£2293.20 + VAT</t>
  </si>
  <si>
    <t>£3325.14 + VAT</t>
  </si>
  <si>
    <t>£1273.39 + VAT</t>
  </si>
  <si>
    <t>£1786.05 + VAT</t>
  </si>
  <si>
    <t>£2690.10 + VAT</t>
  </si>
  <si>
    <t>£3792.60 + VAT</t>
  </si>
  <si>
    <t>£284.37 + VAT</t>
  </si>
  <si>
    <t>£787.50 + VAT</t>
  </si>
  <si>
    <t>£1487.50 + VAT</t>
  </si>
  <si>
    <t>£2406.25 + VAT</t>
  </si>
  <si>
    <t>£877.24 + VAT</t>
  </si>
  <si>
    <t>£1584.95 + VAT</t>
  </si>
  <si>
    <t>£2509.87 + VAT</t>
  </si>
  <si>
    <t>£1099.53 + VAT</t>
  </si>
  <si>
    <t>£1682.42 + VAT</t>
  </si>
  <si>
    <t>£2613.48 + VAT</t>
  </si>
  <si>
    <t>£97.02 + VAT</t>
  </si>
  <si>
    <t>£143.33 + VAT</t>
  </si>
  <si>
    <t>£192.94 + VAT</t>
  </si>
  <si>
    <t>£242.55 + VAT</t>
  </si>
  <si>
    <t>£292.16 + VAT</t>
  </si>
  <si>
    <t>£154.35 + VAT</t>
  </si>
  <si>
    <t>£297.68 + VAT</t>
  </si>
  <si>
    <t>£101.43 + VAT</t>
  </si>
  <si>
    <t>£195.14 + VAT</t>
  </si>
  <si>
    <t>£402.41 + VAT</t>
  </si>
  <si>
    <t>£170.89 + VAT</t>
  </si>
  <si>
    <t>£264.60 + VAT</t>
  </si>
  <si>
    <t>£496.13 + VAT</t>
  </si>
  <si>
    <t>£77.18 + VAT per hour or part thereof</t>
  </si>
  <si>
    <t>£485.10 + VAT</t>
  </si>
  <si>
    <t>£330.75 + VAT</t>
  </si>
  <si>
    <t>£425.25 + VAT</t>
  </si>
  <si>
    <t>£451.50 + VAT</t>
  </si>
  <si>
    <t>1,764 - 3,696</t>
  </si>
  <si>
    <t>792.75 - 1,543.50</t>
  </si>
  <si>
    <t>1,212.75 - 1,785</t>
  </si>
  <si>
    <t>215.25 - 1,653.75</t>
  </si>
  <si>
    <t>882 - 1,212.75</t>
  </si>
  <si>
    <t>1,743 - 4,095</t>
  </si>
  <si>
    <t>2,310 - 5,460</t>
  </si>
  <si>
    <t>1,680 - 5,250</t>
  </si>
  <si>
    <t>1,155 - 5,250</t>
  </si>
  <si>
    <t>756 - 1,470</t>
  </si>
  <si>
    <t>1,575 - 5,250</t>
  </si>
  <si>
    <t>2024/25</t>
  </si>
  <si>
    <t>Maximum charge is £202,500</t>
  </si>
  <si>
    <t>Less than 0.5 hectares (per 0.1 hectares)</t>
  </si>
  <si>
    <t>Between 0.5 and 2.5 hectares (per 0.1 hectares)</t>
  </si>
  <si>
    <t xml:space="preserve">In excess of 2.5 hectares, £15,433 plus the following fee per 0.1 hectare </t>
  </si>
  <si>
    <r>
      <t xml:space="preserve">Alterations\extensions to </t>
    </r>
    <r>
      <rPr>
        <b/>
        <sz val="12"/>
        <rFont val="Arial"/>
        <family val="2"/>
      </rPr>
      <t>two or more</t>
    </r>
    <r>
      <rPr>
        <sz val="12"/>
        <rFont val="Arial"/>
        <family val="2"/>
      </rPr>
      <t xml:space="preserve"> dwelling houses, including works within boundaries - single</t>
    </r>
  </si>
  <si>
    <r>
      <t xml:space="preserve">Alterations\extensions to </t>
    </r>
    <r>
      <rPr>
        <b/>
        <sz val="12"/>
        <rFont val="Arial"/>
        <family val="2"/>
      </rPr>
      <t>two or more</t>
    </r>
    <r>
      <rPr>
        <sz val="12"/>
        <rFont val="Arial"/>
        <family val="2"/>
      </rPr>
      <t xml:space="preserve"> dwelling houses, including works within boundaries - two or more</t>
    </r>
  </si>
  <si>
    <r>
      <t>New dwelling houses</t>
    </r>
    <r>
      <rPr>
        <sz val="12"/>
        <rFont val="Arial"/>
        <family val="2"/>
      </rPr>
      <t xml:space="preserve"> (fewer than 10)</t>
    </r>
  </si>
  <si>
    <r>
      <t>New dwelling houses</t>
    </r>
    <r>
      <rPr>
        <sz val="12"/>
        <rFont val="Arial"/>
        <family val="2"/>
      </rPr>
      <t xml:space="preserve"> (between 10 and 50)</t>
    </r>
  </si>
  <si>
    <r>
      <t>New dwelling houses</t>
    </r>
    <r>
      <rPr>
        <sz val="12"/>
        <rFont val="Arial"/>
        <family val="2"/>
      </rPr>
      <t xml:space="preserve"> (for </t>
    </r>
    <r>
      <rPr>
        <i/>
        <sz val="12"/>
        <rFont val="Arial"/>
        <family val="2"/>
      </rPr>
      <t>more</t>
    </r>
    <r>
      <rPr>
        <sz val="12"/>
        <rFont val="Arial"/>
        <family val="2"/>
      </rPr>
      <t xml:space="preserve"> than 50) the cost is £30,860 plus:</t>
    </r>
  </si>
  <si>
    <t>Maximum charge is £405,000</t>
  </si>
  <si>
    <t>Deemed applications</t>
  </si>
  <si>
    <r>
      <t xml:space="preserve">Erection of buildings </t>
    </r>
    <r>
      <rPr>
        <sz val="12"/>
        <rFont val="Arial"/>
        <family val="2"/>
      </rPr>
      <t>(not dwelling houses, agricultural, glasshouses, plant nor machinery)</t>
    </r>
  </si>
  <si>
    <r>
      <t>More than 40M</t>
    </r>
    <r>
      <rPr>
        <vertAlign val="superscript"/>
        <sz val="12"/>
        <rFont val="Arial"/>
        <family val="2"/>
      </rPr>
      <t>2</t>
    </r>
    <r>
      <rPr>
        <sz val="12"/>
        <rFont val="Arial"/>
        <family val="2"/>
      </rPr>
      <t xml:space="preserve"> but no more than 1000M</t>
    </r>
    <r>
      <rPr>
        <vertAlign val="superscript"/>
        <sz val="12"/>
        <rFont val="Arial"/>
        <family val="2"/>
      </rPr>
      <t>2</t>
    </r>
  </si>
  <si>
    <r>
      <t>More than 1000M</t>
    </r>
    <r>
      <rPr>
        <vertAlign val="superscript"/>
        <sz val="12"/>
        <rFont val="Arial"/>
        <family val="2"/>
      </rPr>
      <t>2</t>
    </r>
    <r>
      <rPr>
        <sz val="12"/>
        <rFont val="Arial"/>
        <family val="2"/>
      </rPr>
      <t xml:space="preserve"> but no more than 3,750M</t>
    </r>
    <r>
      <rPr>
        <vertAlign val="superscript"/>
        <sz val="12"/>
        <rFont val="Arial"/>
        <family val="2"/>
      </rPr>
      <t>2</t>
    </r>
  </si>
  <si>
    <r>
      <t>Gross floor space created by the development in excess of 3,750 M</t>
    </r>
    <r>
      <rPr>
        <vertAlign val="superscript"/>
        <sz val="12"/>
        <rFont val="Arial"/>
        <family val="2"/>
      </rPr>
      <t xml:space="preserve">2 </t>
    </r>
    <r>
      <rPr>
        <sz val="12"/>
        <rFont val="Arial"/>
        <family val="2"/>
      </rPr>
      <t>£30,860 plus the following</t>
    </r>
    <r>
      <rPr>
        <vertAlign val="superscript"/>
        <sz val="12"/>
        <rFont val="Arial"/>
        <family val="2"/>
      </rPr>
      <t xml:space="preserve"> </t>
    </r>
    <r>
      <rPr>
        <sz val="12"/>
        <rFont val="Arial"/>
        <family val="2"/>
      </rPr>
      <t>per additional 75M</t>
    </r>
    <r>
      <rPr>
        <vertAlign val="superscript"/>
        <sz val="12"/>
        <rFont val="Arial"/>
        <family val="2"/>
      </rPr>
      <t>2</t>
    </r>
  </si>
  <si>
    <r>
      <t>Gross floor space created by the development per additional 75M</t>
    </r>
    <r>
      <rPr>
        <vertAlign val="superscript"/>
        <sz val="12"/>
        <rFont val="Arial"/>
        <family val="2"/>
      </rPr>
      <t>2</t>
    </r>
    <r>
      <rPr>
        <sz val="12"/>
        <rFont val="Arial"/>
        <family val="2"/>
      </rPr>
      <t xml:space="preserve"> in excess of 540M</t>
    </r>
    <r>
      <rPr>
        <vertAlign val="superscript"/>
        <sz val="12"/>
        <rFont val="Arial"/>
        <family val="2"/>
      </rPr>
      <t>2</t>
    </r>
    <r>
      <rPr>
        <sz val="12"/>
        <rFont val="Arial"/>
        <family val="2"/>
      </rPr>
      <t xml:space="preserve"> up to  and including 1,000M</t>
    </r>
    <r>
      <rPr>
        <vertAlign val="superscript"/>
        <sz val="12"/>
        <rFont val="Arial"/>
        <family val="2"/>
      </rPr>
      <t>2</t>
    </r>
    <r>
      <rPr>
        <sz val="12"/>
        <rFont val="Arial"/>
        <family val="2"/>
      </rPr>
      <t xml:space="preserve"> </t>
    </r>
  </si>
  <si>
    <r>
      <t>Gross floor space created by the development per additional 75M</t>
    </r>
    <r>
      <rPr>
        <vertAlign val="superscript"/>
        <sz val="12"/>
        <rFont val="Arial"/>
        <family val="2"/>
      </rPr>
      <t>2</t>
    </r>
    <r>
      <rPr>
        <sz val="12"/>
        <rFont val="Arial"/>
        <family val="2"/>
      </rPr>
      <t xml:space="preserve"> in excess of 1,000M</t>
    </r>
    <r>
      <rPr>
        <vertAlign val="superscript"/>
        <sz val="12"/>
        <rFont val="Arial"/>
        <family val="2"/>
      </rPr>
      <t>2</t>
    </r>
    <r>
      <rPr>
        <sz val="12"/>
        <rFont val="Arial"/>
        <family val="2"/>
      </rPr>
      <t xml:space="preserve"> up to  and including 4,215M</t>
    </r>
    <r>
      <rPr>
        <vertAlign val="superscript"/>
        <sz val="12"/>
        <rFont val="Arial"/>
        <family val="2"/>
      </rPr>
      <t>2</t>
    </r>
    <r>
      <rPr>
        <sz val="12"/>
        <rFont val="Arial"/>
        <family val="2"/>
      </rPr>
      <t xml:space="preserve"> </t>
    </r>
  </si>
  <si>
    <r>
      <t>Gross floor space created by the development in excess of 4,215 M</t>
    </r>
    <r>
      <rPr>
        <vertAlign val="superscript"/>
        <sz val="12"/>
        <rFont val="Arial"/>
        <family val="2"/>
      </rPr>
      <t>2</t>
    </r>
    <r>
      <rPr>
        <sz val="12"/>
        <rFont val="Arial"/>
        <family val="2"/>
      </rPr>
      <t xml:space="preserve"> the charge is £30,680 plus the following fee per 75M</t>
    </r>
    <r>
      <rPr>
        <vertAlign val="superscript"/>
        <sz val="12"/>
        <rFont val="Arial"/>
        <family val="2"/>
      </rPr>
      <t>2</t>
    </r>
    <r>
      <rPr>
        <sz val="12"/>
        <rFont val="Arial"/>
        <family val="2"/>
      </rPr>
      <t>:</t>
    </r>
  </si>
  <si>
    <r>
      <t>Gross floor space created by the development up to and including 465M</t>
    </r>
    <r>
      <rPr>
        <vertAlign val="superscript"/>
        <sz val="12"/>
        <rFont val="Arial"/>
        <family val="2"/>
      </rPr>
      <t>2</t>
    </r>
  </si>
  <si>
    <r>
      <t>Gross floor space created by the development in excess of 465M</t>
    </r>
    <r>
      <rPr>
        <vertAlign val="superscript"/>
        <sz val="12"/>
        <rFont val="Arial"/>
        <family val="2"/>
      </rPr>
      <t>2</t>
    </r>
    <r>
      <rPr>
        <sz val="12"/>
        <rFont val="Arial"/>
        <family val="2"/>
      </rPr>
      <t xml:space="preserve"> but less than 1,000M</t>
    </r>
    <r>
      <rPr>
        <vertAlign val="superscript"/>
        <sz val="12"/>
        <rFont val="Arial"/>
        <family val="2"/>
      </rPr>
      <t>2</t>
    </r>
  </si>
  <si>
    <r>
      <t>More than 465M</t>
    </r>
    <r>
      <rPr>
        <vertAlign val="superscript"/>
        <sz val="12"/>
        <rFont val="Arial"/>
        <family val="2"/>
      </rPr>
      <t>2</t>
    </r>
    <r>
      <rPr>
        <sz val="12"/>
        <rFont val="Arial"/>
        <family val="2"/>
      </rPr>
      <t xml:space="preserve"> but less than 1000M</t>
    </r>
    <r>
      <rPr>
        <vertAlign val="superscript"/>
        <sz val="12"/>
        <rFont val="Arial"/>
        <family val="2"/>
      </rPr>
      <t>2</t>
    </r>
  </si>
  <si>
    <t>Gross floor space created by the development in excess of 1,000M2</t>
  </si>
  <si>
    <r>
      <t>More than 1,000M</t>
    </r>
    <r>
      <rPr>
        <vertAlign val="superscript"/>
        <sz val="12"/>
        <rFont val="Arial"/>
        <family val="2"/>
      </rPr>
      <t>2</t>
    </r>
  </si>
  <si>
    <t>Site area of less than 1 hectare, per 0.1 hectare (or part thereof)</t>
  </si>
  <si>
    <t>Site area between 1 and 5 hectares, per 0.1 hectare (or part thereof)</t>
  </si>
  <si>
    <t>Site area more than 5 hectares the charge is £30,860 plus the following fee per 0.1 hectare (or part thereof);</t>
  </si>
  <si>
    <t>Car parks, service roads or other accesses</t>
  </si>
  <si>
    <t>Site area more than 15 hectares the charge is £47,161 plus the following fee per 0.1 hectare (or part thereof);</t>
  </si>
  <si>
    <t>Maximum charge is £105,300</t>
  </si>
  <si>
    <t>Site area more than 7.5 hectares the charge is £51,395 plus the following charge per 0.1 hectare (or part thereof);</t>
  </si>
  <si>
    <t>Site area more than 15 hectares the charge is £52,002 plus the following charge per 0.1 hectare (or part thereof);</t>
  </si>
  <si>
    <t>Site area more than 15 hectares the charge is 47,161 plus the following charge per 0.1 hectare (or part thereof);</t>
  </si>
  <si>
    <t>Maximum charge is £2,535</t>
  </si>
  <si>
    <t>Larger Homes Extensions</t>
  </si>
  <si>
    <t>Additional Storeys on a Home</t>
  </si>
  <si>
    <t>Demolition of buildings</t>
  </si>
  <si>
    <t>Application to determine if prior approval is required for a proposed: Larger Home Extension</t>
  </si>
  <si>
    <t>Fewer than 10 dwelling houses</t>
  </si>
  <si>
    <t>Between 10 and 50 dwelling houses</t>
  </si>
  <si>
    <t>More than 50 dwelling houses £30,860 plus the following fee per dwelling house</t>
  </si>
  <si>
    <t>£839.28 + VAT</t>
  </si>
  <si>
    <t>£981.67 + VAT</t>
  </si>
  <si>
    <t>£1,122.90 + VAT</t>
  </si>
  <si>
    <t>£983.98 + VAT</t>
  </si>
  <si>
    <t>£1,337.06 + VAT</t>
  </si>
  <si>
    <t>£1,256.02 + VAT</t>
  </si>
  <si>
    <t>£1,562.79 + VAT</t>
  </si>
  <si>
    <t>£1,875.35 + VAT</t>
  </si>
  <si>
    <t>10-20 dwellings</t>
  </si>
  <si>
    <t>£1,609.10 + VAT</t>
  </si>
  <si>
    <t>£2,407.86 + VAT</t>
  </si>
  <si>
    <t>£2,824.61 + VAT</t>
  </si>
  <si>
    <t>21-99 dwellings</t>
  </si>
  <si>
    <t>£2,049.00 + VAT</t>
  </si>
  <si>
    <t>£3,491.4 + VAT</t>
  </si>
  <si>
    <t>£3,982.23 + VAT</t>
  </si>
  <si>
    <t>100+ dwellings</t>
  </si>
  <si>
    <t>N/A</t>
  </si>
  <si>
    <t>10% Planning Application Fee</t>
  </si>
  <si>
    <t>£298.59 + VAT</t>
  </si>
  <si>
    <t>£826.88 + VAT</t>
  </si>
  <si>
    <t>£921.11 + VAT</t>
  </si>
  <si>
    <t>£1,154.50 + VAT</t>
  </si>
  <si>
    <t>£1,561.88 + VAT</t>
  </si>
  <si>
    <t>£1,664.20 + VAT</t>
  </si>
  <si>
    <t>£1,766.54 + VAT</t>
  </si>
  <si>
    <t>1,000 - 2,499</t>
  </si>
  <si>
    <t>£2,526.57 + VAT</t>
  </si>
  <si>
    <t>£2,635.36 + VAT</t>
  </si>
  <si>
    <t>£2,744.16 + VAT</t>
  </si>
  <si>
    <t>Rewnewable Energy/ Solar Farm development less than 0.99ha</t>
  </si>
  <si>
    <t>Renewable Energy/ Solar Farm developments 1.0 ha or more in site area</t>
  </si>
  <si>
    <t>£237.50 + VAT</t>
  </si>
  <si>
    <t>£202.58 + VAT</t>
  </si>
  <si>
    <t>£150.49 + VAT</t>
  </si>
  <si>
    <t>£254.68 + VAT</t>
  </si>
  <si>
    <t>£306.77 + VAT</t>
  </si>
  <si>
    <t>Advertisement Consent</t>
  </si>
  <si>
    <t>£101.67 + VAT</t>
  </si>
  <si>
    <t>Advertisement Consent and Associated Listed Building / Conservation Area Advice</t>
  </si>
  <si>
    <t>£202.50 + VAT</t>
  </si>
  <si>
    <t>£279.17 + VAT</t>
  </si>
  <si>
    <t>£333.33 + VAT</t>
  </si>
  <si>
    <t>Discharge of planning (and listed building) condition discussions (charge is per condition).  Does not apply to BNG discussions</t>
  </si>
  <si>
    <t>£250.00 + VAT</t>
  </si>
  <si>
    <t>Removal/ Variation of planning condition</t>
  </si>
  <si>
    <t>£291.67 + VAT</t>
  </si>
  <si>
    <t>£345.83 + VAT</t>
  </si>
  <si>
    <t xml:space="preserve">Non-material amendment, is a proposed change to a consented scheme considered non-material </t>
  </si>
  <si>
    <t>£150.83 + VAT</t>
  </si>
  <si>
    <t>£520.93 + VAT</t>
  </si>
  <si>
    <t xml:space="preserve">Footpath diversion application: If an Order is made and subsequently confirmed by the Council as unopposed or without reprsentation having been made </t>
  </si>
  <si>
    <t>£2,916.67 + VAT</t>
  </si>
  <si>
    <t>Footpath diversion application: If an Order receives receives representations/ is opposed but these are subsequently withdrawn and the Council confirms the Order OR an Order receives objections and the Order is withdrawn</t>
  </si>
  <si>
    <t>£3,333.33 + VAT</t>
  </si>
  <si>
    <t xml:space="preserve">Footpath diversion application: Where the Council is unable to remove objections/ representations received to the Order and it decides the order should be submitted to the Secretary of State for determination </t>
  </si>
  <si>
    <t>£4,375.00 + VAT</t>
  </si>
  <si>
    <t>£509.17 + VAT</t>
  </si>
  <si>
    <t>Confirmation of compliance with legal agreements</t>
  </si>
  <si>
    <t>£134.28 + VAT</t>
  </si>
  <si>
    <t>£140.83 + VAT</t>
  </si>
  <si>
    <t>Confirmation of compliance with planning conditions</t>
  </si>
  <si>
    <t>Confirmation of compliance with legal agreements and planning conditions</t>
  </si>
  <si>
    <t>£281.67 + VAT</t>
  </si>
  <si>
    <t>£198.45 + VAT</t>
  </si>
  <si>
    <t>£347.29 + VAT</t>
  </si>
  <si>
    <t>£77.18 + VAT</t>
  </si>
  <si>
    <t>£208.37 + VAT</t>
  </si>
  <si>
    <t>£364.65 + VAT</t>
  </si>
  <si>
    <t>£80.83 + VAT</t>
  </si>
  <si>
    <t>£286.65 + VAT</t>
  </si>
  <si>
    <t>£446.51+ VAT</t>
  </si>
  <si>
    <t>£446.51 + VAT</t>
  </si>
  <si>
    <t>£474.08 + VAT</t>
  </si>
  <si>
    <t>Effective from 1 April 2024</t>
  </si>
  <si>
    <t>Seek Individual Charge</t>
  </si>
  <si>
    <t>1,878.66 - 3,936.24</t>
  </si>
  <si>
    <t>1,764 - 2,425.50</t>
  </si>
  <si>
    <t>1,291.58 - 2,583.16</t>
  </si>
  <si>
    <t>918.75- 2,152.50</t>
  </si>
  <si>
    <t>978.47 - 2,292.41</t>
  </si>
  <si>
    <t>844.28 - 1,643.83</t>
  </si>
  <si>
    <t>1,291.58 - 1,901.03</t>
  </si>
  <si>
    <t>798 -1,575</t>
  </si>
  <si>
    <t>849.87 - 1,677.38</t>
  </si>
  <si>
    <t>229.24 - 1,761.24</t>
  </si>
  <si>
    <t>939.33 - 1,291.58</t>
  </si>
  <si>
    <t>Licences to Assign\Underlet\Remove Charge\Alter\Change of Use *</t>
  </si>
  <si>
    <t>871.50 - 2,047.50</t>
  </si>
  <si>
    <t>925 - 2,175</t>
  </si>
  <si>
    <t>1,850 - 4,350</t>
  </si>
  <si>
    <t>2,450 - 5,825</t>
  </si>
  <si>
    <t>1,800 - 5,600</t>
  </si>
  <si>
    <t>1,225 - 5,600</t>
  </si>
  <si>
    <t>800 - 1,575</t>
  </si>
  <si>
    <t>1,675 - 5,600</t>
  </si>
  <si>
    <t>900 - 1,225</t>
  </si>
  <si>
    <t>1,225 - 5600</t>
  </si>
  <si>
    <t>Main Hall - Apple 8:30am - 4pm</t>
  </si>
  <si>
    <t>Main Hall - Apple 4pm - 10pm</t>
  </si>
  <si>
    <t>Ancillary Hall - Plum 8:30am - 4pm</t>
  </si>
  <si>
    <t>Ancillary Hall - Plum 4pm - 10pm</t>
  </si>
  <si>
    <t>Large Room - Pear 8:30am - 4pm</t>
  </si>
  <si>
    <t>Large Room - Pear 4pm - 10pm</t>
  </si>
  <si>
    <t>Small meeting room - Cherry 8:30am - 4pm</t>
  </si>
  <si>
    <t>Small meeting room - Cherry 4pm - 10pm</t>
  </si>
  <si>
    <t>Playroom 8:30am - 4pm</t>
  </si>
  <si>
    <t>Playroom 4pm - 10pm</t>
  </si>
  <si>
    <t>Main Hall - Apple 4pm - 10pm and weekends</t>
  </si>
  <si>
    <t>Ancillary Hall - Plum 4pm - 10pm and weekends</t>
  </si>
  <si>
    <t>Large Room - Pear 4pm - 10pm and weekends</t>
  </si>
  <si>
    <t>Small meeting room - Cherry 4pm - 10pm and weekends</t>
  </si>
  <si>
    <t>Playroom 8:30am - 4pm 8:30am - 4pm</t>
  </si>
  <si>
    <t>Playroom 4pm - 10pm and weekends</t>
  </si>
  <si>
    <t>Kitchen - use of during hire period</t>
  </si>
  <si>
    <t>Ancillary charges</t>
  </si>
  <si>
    <t>Pre-booked refreshments</t>
  </si>
  <si>
    <t>Tea and coffee per person</t>
  </si>
  <si>
    <t>Juice 1lt apple or orange</t>
  </si>
  <si>
    <t>Equipment</t>
  </si>
  <si>
    <t>Soft play</t>
  </si>
  <si>
    <t>Flip chart paper and pens</t>
  </si>
  <si>
    <t>Transfer of ownership</t>
  </si>
  <si>
    <t>Change of vehicle</t>
  </si>
  <si>
    <t>Food &amp; Workplace Safety</t>
  </si>
  <si>
    <t>Primary Authority: Officer hourly rate (Existing &amp; new contracts)</t>
  </si>
  <si>
    <t>High 5 Service (FH advice to help businesses achieve a 5 rating)</t>
  </si>
  <si>
    <t>Amendment to skin piercing operator registration - adding extra piercing types etc.</t>
  </si>
  <si>
    <t>Fit &amp; Proper Person Application Fee</t>
  </si>
  <si>
    <t>Fit &amp; Proper Person Annual Fee</t>
  </si>
  <si>
    <t>Successful advert charge to main Registered Providers</t>
  </si>
  <si>
    <t>Choice based letting</t>
  </si>
  <si>
    <t>Weekly Rent &amp; Service Charge - HOSTELS</t>
  </si>
  <si>
    <t>Weekly Rent &amp; Service Charge - 2 BED HOUSE</t>
  </si>
  <si>
    <t>Weekly Rent &amp; Service Charge - 3 BED HOUSE</t>
  </si>
  <si>
    <t>Up to 5 hrs</t>
  </si>
  <si>
    <t>Over 6 hrs</t>
  </si>
  <si>
    <t>The Charter</t>
  </si>
  <si>
    <t>Daily rate for Skips (minimum 2 spaces as stated in terms &amp; conditions</t>
  </si>
  <si>
    <t>Per Space (excl VAT)</t>
  </si>
  <si>
    <t>Annual (excl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</si>
</sst>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_ ;\-#,##0.00\ "/>
    <numFmt numFmtId="166" formatCode="#,##0.00_ ;[Red]\-#,##0.00\ "/>
    <numFmt numFmtId="167" formatCode="_-* #,##0_-;\-* #,##0_-;_-* &quot;-&quot;??_-;_-@_-"/>
  </numFmts>
  <fonts count="85">
    <font>
      <sz val="10"/>
      <name val="Arial"/>
    </font>
    <font>
      <sz val="10"/>
      <name val="Arial"/>
      <family val="2"/>
    </font>
    <font>
      <sz val="8"/>
      <name val="Arial"/>
      <family val="2"/>
    </font>
    <font>
      <sz val="10"/>
      <name val="Gill Sans MT Light"/>
      <family val="2"/>
    </font>
    <font>
      <b/>
      <sz val="12"/>
      <name val="Gill Sans MT Light"/>
      <family val="2"/>
    </font>
    <font>
      <sz val="12"/>
      <name val="Gill Sans MT Light"/>
      <family val="2"/>
    </font>
    <font>
      <sz val="12"/>
      <color indexed="10"/>
      <name val="Gill Sans MT Light"/>
      <family val="2"/>
    </font>
    <font>
      <sz val="11"/>
      <name val="Gill Sans MT Light"/>
      <family val="2"/>
    </font>
    <font>
      <i/>
      <sz val="12"/>
      <name val="Gill Sans MT Light"/>
      <family val="2"/>
    </font>
    <font>
      <sz val="12"/>
      <name val="Arial"/>
      <family val="2"/>
    </font>
    <font>
      <sz val="12"/>
      <color indexed="18"/>
      <name val="Gill Sans MT Light"/>
      <family val="2"/>
    </font>
    <font>
      <b/>
      <sz val="16"/>
      <name val="Gill Sans MT Light"/>
      <family val="2"/>
    </font>
    <font>
      <b/>
      <sz val="10"/>
      <name val="Arial"/>
      <family val="2"/>
    </font>
    <font>
      <sz val="10"/>
      <color indexed="8"/>
      <name val="Arial"/>
      <family val="2"/>
    </font>
    <font>
      <sz val="12"/>
      <color indexed="8"/>
      <name val="Arial"/>
      <family val="2"/>
    </font>
    <font>
      <sz val="16"/>
      <name val="Gill Sans MT Light"/>
      <family val="2"/>
    </font>
    <font>
      <sz val="20"/>
      <name val="Gill Sans MT Light"/>
      <family val="2"/>
    </font>
    <font>
      <b/>
      <sz val="12"/>
      <name val="Gill Sans MT Light"/>
    </font>
    <font>
      <u/>
      <sz val="10"/>
      <color theme="10"/>
      <name val="Arial"/>
      <family val="2"/>
    </font>
    <font>
      <sz val="12"/>
      <name val="Gill Sans MT Light"/>
    </font>
    <font>
      <b/>
      <sz val="11"/>
      <name val="Gill Sans MT Light"/>
      <family val="2"/>
    </font>
    <font>
      <b/>
      <sz val="12"/>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name val="Arial"/>
      <family val="2"/>
    </font>
    <font>
      <sz val="11"/>
      <name val="Arial"/>
      <family val="2"/>
    </font>
    <font>
      <sz val="12"/>
      <color indexed="18"/>
      <name val="Arial"/>
      <family val="2"/>
    </font>
    <font>
      <u val="singleAccounting"/>
      <sz val="12"/>
      <name val="Arial"/>
      <family val="2"/>
    </font>
    <font>
      <sz val="12"/>
      <color indexed="10"/>
      <name val="Arial"/>
      <family val="2"/>
    </font>
    <font>
      <sz val="12"/>
      <color rgb="FFFF0000"/>
      <name val="Arial"/>
      <family val="2"/>
    </font>
    <font>
      <b/>
      <sz val="16"/>
      <name val="Arial"/>
      <family val="2"/>
    </font>
    <font>
      <b/>
      <sz val="12"/>
      <color theme="1"/>
      <name val="Arial"/>
      <family val="2"/>
    </font>
    <font>
      <sz val="12"/>
      <color theme="1"/>
      <name val="Arial"/>
      <family val="2"/>
    </font>
    <font>
      <b/>
      <sz val="11"/>
      <name val="Arial"/>
      <family val="2"/>
    </font>
    <font>
      <vertAlign val="superscript"/>
      <sz val="12"/>
      <name val="Arial"/>
      <family val="2"/>
    </font>
    <font>
      <b/>
      <i/>
      <sz val="12"/>
      <name val="Arial"/>
      <family val="2"/>
    </font>
    <font>
      <b/>
      <u/>
      <sz val="12"/>
      <name val="Arial"/>
      <family val="2"/>
    </font>
    <font>
      <i/>
      <sz val="12"/>
      <name val="Arial"/>
      <family val="2"/>
    </font>
    <font>
      <b/>
      <sz val="12"/>
      <color indexed="8"/>
      <name val="Arial"/>
      <family val="2"/>
    </font>
    <font>
      <b/>
      <vertAlign val="superscript"/>
      <sz val="12"/>
      <name val="Arial"/>
      <family val="2"/>
    </font>
    <font>
      <b/>
      <sz val="12"/>
      <color indexed="14"/>
      <name val="Arial"/>
      <family val="2"/>
    </font>
    <font>
      <sz val="12"/>
      <color indexed="14"/>
      <name val="Arial"/>
      <family val="2"/>
    </font>
    <font>
      <b/>
      <i/>
      <sz val="12"/>
      <name val="Gill Sans MT Light"/>
    </font>
    <font>
      <b/>
      <sz val="16"/>
      <name val="Gill Sans MT Light"/>
    </font>
    <font>
      <b/>
      <sz val="18"/>
      <name val="Arial"/>
      <family val="2"/>
    </font>
    <font>
      <i/>
      <sz val="12"/>
      <name val="Gill Sans MT Light"/>
    </font>
    <font>
      <b/>
      <i/>
      <sz val="11"/>
      <name val="Arial"/>
      <family val="2"/>
    </font>
    <font>
      <b/>
      <sz val="18"/>
      <name val="Gill Sans MT Light"/>
    </font>
    <font>
      <b/>
      <sz val="11"/>
      <color indexed="8"/>
      <name val="Arial"/>
      <family val="2"/>
    </font>
    <font>
      <b/>
      <sz val="12"/>
      <color indexed="18"/>
      <name val="Arial"/>
      <family val="2"/>
    </font>
    <font>
      <b/>
      <u/>
      <sz val="12"/>
      <color theme="10"/>
      <name val="Arial"/>
      <family val="2"/>
    </font>
    <font>
      <u/>
      <sz val="12"/>
      <name val="Arial"/>
      <family val="2"/>
    </font>
    <font>
      <i/>
      <sz val="11"/>
      <name val="Arial"/>
      <family val="2"/>
    </font>
    <font>
      <sz val="11"/>
      <color indexed="8"/>
      <name val="Arial"/>
      <family val="2"/>
    </font>
    <font>
      <b/>
      <i/>
      <sz val="12"/>
      <color indexed="8"/>
      <name val="Arial"/>
      <family val="2"/>
    </font>
    <font>
      <b/>
      <sz val="11.5"/>
      <name val="Arial"/>
      <family val="2"/>
    </font>
    <font>
      <sz val="6"/>
      <name val="Arial"/>
      <family val="2"/>
    </font>
    <font>
      <sz val="11"/>
      <color rgb="FF000000"/>
      <name val="Arial"/>
      <family val="2"/>
    </font>
    <font>
      <b/>
      <sz val="11"/>
      <color rgb="FF000000"/>
      <name val="Arial"/>
      <family val="2"/>
    </font>
    <font>
      <sz val="10.5"/>
      <color rgb="FF000000"/>
      <name val="Arial"/>
      <family val="2"/>
    </font>
    <font>
      <sz val="10.5"/>
      <name val="Arial"/>
      <family val="2"/>
    </font>
    <font>
      <sz val="12"/>
      <color rgb="FF000000"/>
      <name val="Arial"/>
      <family val="2"/>
    </font>
    <font>
      <sz val="12"/>
      <color theme="0"/>
      <name val="Gill Sans MT Light"/>
      <family val="2"/>
    </font>
    <font>
      <sz val="12"/>
      <color theme="0"/>
      <name val="Arial"/>
      <family val="2"/>
    </font>
    <font>
      <i/>
      <sz val="12"/>
      <color indexed="8"/>
      <name val="Arial"/>
      <family val="2"/>
    </font>
    <font>
      <b/>
      <i/>
      <sz val="14"/>
      <name val="Arial"/>
      <family val="2"/>
    </font>
    <font>
      <b/>
      <sz val="9"/>
      <color indexed="81"/>
      <name val="Tahoma"/>
      <family val="2"/>
    </font>
    <font>
      <sz val="9"/>
      <color indexed="81"/>
      <name val="Tahoma"/>
      <family val="2"/>
    </font>
    <font>
      <b/>
      <i/>
      <sz val="12"/>
      <color theme="0"/>
      <name val="Arial"/>
      <family val="2"/>
    </font>
  </fonts>
  <fills count="28">
    <fill>
      <patternFill patternType="none"/>
    </fill>
    <fill>
      <patternFill patternType="gray125"/>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D9D9D9"/>
        <bgColor indexed="64"/>
      </patternFill>
    </fill>
    <fill>
      <patternFill patternType="solid">
        <fgColor rgb="FFE7E6E6"/>
        <bgColor indexed="64"/>
      </patternFill>
    </fill>
    <fill>
      <patternFill patternType="solid">
        <fgColor rgb="FFFFFFFF"/>
        <bgColor indexed="64"/>
      </patternFill>
    </fill>
  </fills>
  <borders count="76">
    <border>
      <left/>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thick">
        <color indexed="64"/>
      </bottom>
      <diagonal/>
    </border>
    <border>
      <left/>
      <right style="medium">
        <color indexed="64"/>
      </right>
      <top/>
      <bottom style="thick">
        <color indexed="64"/>
      </bottom>
      <diagonal/>
    </border>
    <border>
      <left/>
      <right style="thick">
        <color indexed="64"/>
      </right>
      <top style="thick">
        <color indexed="64"/>
      </top>
      <bottom style="medium">
        <color indexed="64"/>
      </bottom>
      <diagonal/>
    </border>
    <border>
      <left/>
      <right style="medium">
        <color indexed="64"/>
      </right>
      <top style="medium">
        <color indexed="64"/>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right/>
      <top/>
      <bottom style="thick">
        <color indexed="64"/>
      </bottom>
      <diagonal/>
    </border>
    <border>
      <left/>
      <right style="thick">
        <color indexed="64"/>
      </right>
      <top/>
      <bottom style="medium">
        <color indexed="64"/>
      </bottom>
      <diagonal/>
    </border>
    <border>
      <left/>
      <right style="thick">
        <color indexed="64"/>
      </right>
      <top/>
      <bottom style="thick">
        <color indexed="64"/>
      </bottom>
      <diagonal/>
    </border>
    <border>
      <left style="thick">
        <color indexed="64"/>
      </left>
      <right style="medium">
        <color indexed="64"/>
      </right>
      <top/>
      <bottom/>
      <diagonal/>
    </border>
    <border>
      <left style="medium">
        <color indexed="64"/>
      </left>
      <right style="medium">
        <color indexed="64"/>
      </right>
      <top/>
      <bottom style="thick">
        <color indexed="64"/>
      </bottom>
      <diagonal/>
    </border>
    <border>
      <left style="medium">
        <color indexed="64"/>
      </left>
      <right/>
      <top style="thick">
        <color indexed="64"/>
      </top>
      <bottom style="medium">
        <color indexed="64"/>
      </bottom>
      <diagonal/>
    </border>
    <border>
      <left style="medium">
        <color indexed="64"/>
      </left>
      <right/>
      <top style="medium">
        <color indexed="64"/>
      </top>
      <bottom style="thick">
        <color indexed="64"/>
      </bottom>
      <diagonal/>
    </border>
    <border>
      <left style="medium">
        <color indexed="64"/>
      </left>
      <right/>
      <top style="thick">
        <color indexed="64"/>
      </top>
      <bottom/>
      <diagonal/>
    </border>
    <border>
      <left style="medium">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style="medium">
        <color indexed="64"/>
      </bottom>
      <diagonal/>
    </border>
    <border>
      <left/>
      <right style="medium">
        <color indexed="64"/>
      </right>
      <top style="thick">
        <color indexed="64"/>
      </top>
      <bottom/>
      <diagonal/>
    </border>
  </borders>
  <cellStyleXfs count="48">
    <xf numFmtId="0" fontId="0"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 fillId="0" borderId="0">
      <alignment vertical="top"/>
    </xf>
    <xf numFmtId="0" fontId="18" fillId="0" borderId="0" applyNumberFormat="0" applyFill="0" applyBorder="0" applyAlignment="0" applyProtection="0">
      <alignment vertical="top"/>
    </xf>
    <xf numFmtId="0" fontId="22"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6" applyNumberFormat="0" applyAlignment="0" applyProtection="0"/>
    <xf numFmtId="0" fontId="27" fillId="22" borderId="27" applyNumberFormat="0" applyAlignment="0" applyProtection="0"/>
    <xf numFmtId="44" fontId="22" fillId="0" borderId="0" applyFont="0" applyFill="0" applyBorder="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28" applyNumberFormat="0" applyFill="0" applyAlignment="0" applyProtection="0"/>
    <xf numFmtId="0" fontId="31" fillId="0" borderId="29" applyNumberFormat="0" applyFill="0" applyAlignment="0" applyProtection="0"/>
    <xf numFmtId="0" fontId="32" fillId="0" borderId="30" applyNumberFormat="0" applyFill="0" applyAlignment="0" applyProtection="0"/>
    <xf numFmtId="0" fontId="32" fillId="0" borderId="0" applyNumberFormat="0" applyFill="0" applyBorder="0" applyAlignment="0" applyProtection="0"/>
    <xf numFmtId="0" fontId="33" fillId="8" borderId="26" applyNumberFormat="0" applyAlignment="0" applyProtection="0"/>
    <xf numFmtId="0" fontId="34" fillId="0" borderId="31" applyNumberFormat="0" applyFill="0" applyAlignment="0" applyProtection="0"/>
    <xf numFmtId="0" fontId="35" fillId="23" borderId="0" applyNumberFormat="0" applyBorder="0" applyAlignment="0" applyProtection="0"/>
    <xf numFmtId="0" fontId="22" fillId="24" borderId="32" applyNumberFormat="0" applyFont="0" applyAlignment="0" applyProtection="0"/>
    <xf numFmtId="0" fontId="36" fillId="21" borderId="33" applyNumberFormat="0" applyAlignment="0" applyProtection="0"/>
    <xf numFmtId="0" fontId="37" fillId="0" borderId="0" applyNumberFormat="0" applyFill="0" applyBorder="0" applyAlignment="0" applyProtection="0"/>
    <xf numFmtId="0" fontId="38" fillId="0" borderId="34" applyNumberFormat="0" applyFill="0" applyAlignment="0" applyProtection="0"/>
    <xf numFmtId="0" fontId="39" fillId="0" borderId="0" applyNumberFormat="0" applyFill="0" applyBorder="0" applyAlignment="0" applyProtection="0"/>
  </cellStyleXfs>
  <cellXfs count="703">
    <xf numFmtId="0" fontId="0" fillId="0" borderId="0" xfId="0" applyAlignment="1"/>
    <xf numFmtId="43" fontId="4" fillId="0" borderId="0" xfId="1" applyFont="1" applyFill="1" applyBorder="1" applyAlignment="1">
      <alignment horizontal="center" wrapText="1"/>
    </xf>
    <xf numFmtId="43" fontId="4" fillId="0" borderId="0" xfId="1" applyFont="1" applyFill="1" applyBorder="1" applyAlignment="1">
      <alignment horizontal="center"/>
    </xf>
    <xf numFmtId="43" fontId="5" fillId="0" borderId="0" xfId="1" applyFont="1" applyFill="1" applyBorder="1" applyAlignment="1">
      <alignment horizontal="right"/>
    </xf>
    <xf numFmtId="43" fontId="3" fillId="0" borderId="0" xfId="1" applyFont="1" applyFill="1" applyBorder="1"/>
    <xf numFmtId="43" fontId="10" fillId="0" borderId="0" xfId="1" applyFont="1" applyFill="1" applyBorder="1"/>
    <xf numFmtId="43" fontId="3" fillId="0" borderId="0" xfId="0" applyNumberFormat="1" applyFont="1" applyFill="1">
      <alignment vertical="top"/>
    </xf>
    <xf numFmtId="0" fontId="4" fillId="0" borderId="0" xfId="0" applyFont="1" applyFill="1" applyAlignment="1">
      <alignment horizontal="center"/>
    </xf>
    <xf numFmtId="43" fontId="5" fillId="0" borderId="0" xfId="1" applyFont="1" applyFill="1" applyBorder="1"/>
    <xf numFmtId="0" fontId="0" fillId="0" borderId="0" xfId="0" applyFill="1" applyAlignment="1"/>
    <xf numFmtId="0" fontId="9" fillId="0" borderId="0" xfId="0" applyFont="1" applyFill="1">
      <alignment vertical="top"/>
    </xf>
    <xf numFmtId="0" fontId="16" fillId="0" borderId="0" xfId="0" applyFont="1" applyFill="1" applyAlignment="1">
      <alignment horizontal="center"/>
    </xf>
    <xf numFmtId="0" fontId="3" fillId="0" borderId="0" xfId="0" applyFont="1" applyFill="1" applyAlignment="1"/>
    <xf numFmtId="0" fontId="15" fillId="0" borderId="0" xfId="0" applyFont="1" applyFill="1" applyAlignment="1">
      <alignment horizontal="center"/>
    </xf>
    <xf numFmtId="43" fontId="5" fillId="0" borderId="0" xfId="1" applyFont="1" applyFill="1" applyBorder="1" applyAlignment="1"/>
    <xf numFmtId="9" fontId="5" fillId="0" borderId="0" xfId="1" applyNumberFormat="1" applyFont="1" applyFill="1" applyBorder="1" applyAlignment="1">
      <alignment horizontal="right"/>
    </xf>
    <xf numFmtId="43" fontId="5" fillId="0" borderId="0" xfId="1" applyFont="1" applyFill="1" applyBorder="1" applyAlignment="1">
      <alignment shrinkToFit="1"/>
    </xf>
    <xf numFmtId="0" fontId="1" fillId="0" borderId="0" xfId="0" applyFont="1" applyFill="1" applyAlignment="1"/>
    <xf numFmtId="43" fontId="6" fillId="0" borderId="0" xfId="1" applyFont="1" applyFill="1" applyBorder="1"/>
    <xf numFmtId="43" fontId="7" fillId="0" borderId="0" xfId="1" applyFont="1" applyFill="1" applyBorder="1"/>
    <xf numFmtId="0" fontId="1" fillId="0" borderId="0" xfId="0" applyFont="1" applyAlignment="1">
      <alignment vertical="center"/>
    </xf>
    <xf numFmtId="0" fontId="0" fillId="0" borderId="0" xfId="0" applyAlignment="1"/>
    <xf numFmtId="0" fontId="12" fillId="0" borderId="0" xfId="0" applyFont="1" applyAlignment="1"/>
    <xf numFmtId="0" fontId="0" fillId="0" borderId="0" xfId="0" applyAlignment="1"/>
    <xf numFmtId="43" fontId="9" fillId="0" borderId="0" xfId="0" applyNumberFormat="1" applyFont="1" applyFill="1">
      <alignment vertical="top"/>
    </xf>
    <xf numFmtId="0" fontId="5" fillId="0" borderId="0" xfId="0" applyFont="1">
      <alignment vertical="top"/>
    </xf>
    <xf numFmtId="2" fontId="5" fillId="0" borderId="0" xfId="0" applyNumberFormat="1" applyFont="1">
      <alignment vertical="top"/>
    </xf>
    <xf numFmtId="43" fontId="21" fillId="0" borderId="0" xfId="1" applyFont="1" applyFill="1" applyBorder="1" applyAlignment="1">
      <alignment horizontal="center" wrapText="1"/>
    </xf>
    <xf numFmtId="43" fontId="21" fillId="0" borderId="0" xfId="1" applyFont="1" applyFill="1" applyBorder="1" applyAlignment="1">
      <alignment horizontal="center"/>
    </xf>
    <xf numFmtId="0" fontId="1" fillId="0" borderId="0" xfId="0" applyFont="1">
      <alignment vertical="top"/>
    </xf>
    <xf numFmtId="43" fontId="9" fillId="0" borderId="0" xfId="1" applyFont="1" applyFill="1" applyBorder="1"/>
    <xf numFmtId="2" fontId="1" fillId="0" borderId="0" xfId="0" applyNumberFormat="1" applyFont="1">
      <alignment vertical="top"/>
    </xf>
    <xf numFmtId="43" fontId="40" fillId="0" borderId="0" xfId="1" applyFont="1" applyFill="1" applyBorder="1" applyAlignment="1">
      <alignment vertical="center"/>
    </xf>
    <xf numFmtId="43" fontId="9" fillId="0" borderId="0" xfId="1" applyFont="1" applyFill="1" applyBorder="1" applyAlignment="1">
      <alignment shrinkToFit="1"/>
    </xf>
    <xf numFmtId="43" fontId="21" fillId="0" borderId="0" xfId="1" applyFont="1" applyFill="1" applyBorder="1"/>
    <xf numFmtId="43" fontId="42" fillId="0" borderId="0" xfId="1" applyFont="1" applyFill="1" applyBorder="1"/>
    <xf numFmtId="43" fontId="9" fillId="0" borderId="0" xfId="1" applyNumberFormat="1" applyFont="1" applyFill="1" applyBorder="1"/>
    <xf numFmtId="43" fontId="43" fillId="0" borderId="0" xfId="1" applyFont="1" applyFill="1" applyBorder="1"/>
    <xf numFmtId="43" fontId="9" fillId="0" borderId="0" xfId="1" applyFont="1" applyFill="1" applyBorder="1" applyAlignment="1">
      <alignment wrapText="1" shrinkToFit="1"/>
    </xf>
    <xf numFmtId="43" fontId="9" fillId="2" borderId="0" xfId="1" applyFont="1" applyFill="1" applyBorder="1"/>
    <xf numFmtId="2" fontId="21" fillId="0" borderId="0" xfId="0" applyNumberFormat="1" applyFont="1" applyFill="1" applyBorder="1" applyAlignment="1">
      <alignment horizontal="center" wrapText="1"/>
    </xf>
    <xf numFmtId="9" fontId="9" fillId="0" borderId="0" xfId="1" applyNumberFormat="1" applyFont="1" applyFill="1" applyBorder="1"/>
    <xf numFmtId="43" fontId="21" fillId="0" borderId="0" xfId="1" applyFont="1" applyFill="1" applyBorder="1" applyAlignment="1">
      <alignment wrapText="1" shrinkToFit="1"/>
    </xf>
    <xf numFmtId="43" fontId="9" fillId="0" borderId="0" xfId="1" applyFont="1" applyFill="1"/>
    <xf numFmtId="0" fontId="1" fillId="0" borderId="0" xfId="0" applyFont="1" applyAlignment="1"/>
    <xf numFmtId="2" fontId="9" fillId="0" borderId="0" xfId="0" applyNumberFormat="1" applyFont="1" applyFill="1">
      <alignment vertical="top"/>
    </xf>
    <xf numFmtId="49" fontId="21" fillId="0" borderId="0" xfId="0" applyNumberFormat="1" applyFont="1" applyFill="1" applyAlignment="1">
      <alignment horizontal="center"/>
    </xf>
    <xf numFmtId="0" fontId="21" fillId="0" borderId="0" xfId="0" applyFont="1" applyFill="1">
      <alignment vertical="top"/>
    </xf>
    <xf numFmtId="166" fontId="9" fillId="0" borderId="0" xfId="1" applyNumberFormat="1" applyFont="1" applyFill="1" applyBorder="1" applyAlignment="1">
      <alignment horizontal="right"/>
    </xf>
    <xf numFmtId="43" fontId="9" fillId="0" borderId="0" xfId="0" applyNumberFormat="1" applyFont="1" applyFill="1" applyAlignment="1">
      <alignment horizontal="center"/>
    </xf>
    <xf numFmtId="43" fontId="9" fillId="0" borderId="0" xfId="0" applyNumberFormat="1" applyFont="1" applyFill="1" applyAlignment="1">
      <alignment vertical="top"/>
    </xf>
    <xf numFmtId="0" fontId="9" fillId="0" borderId="0" xfId="0" applyFont="1" applyFill="1" applyAlignment="1">
      <alignment vertical="top"/>
    </xf>
    <xf numFmtId="0" fontId="47" fillId="0" borderId="0" xfId="0" applyFont="1" applyFill="1" applyAlignment="1">
      <alignment vertical="top"/>
    </xf>
    <xf numFmtId="43" fontId="9" fillId="0" borderId="0" xfId="0" applyNumberFormat="1" applyFont="1" applyFill="1" applyAlignment="1">
      <alignment horizontal="right" vertical="top"/>
    </xf>
    <xf numFmtId="43" fontId="14" fillId="0" borderId="0" xfId="0" applyNumberFormat="1" applyFont="1" applyFill="1" applyAlignment="1">
      <alignment horizontal="center" vertical="top"/>
    </xf>
    <xf numFmtId="43" fontId="14" fillId="0" borderId="0" xfId="0" applyNumberFormat="1" applyFont="1" applyFill="1" applyAlignment="1">
      <alignment vertical="top"/>
    </xf>
    <xf numFmtId="0" fontId="9" fillId="0" borderId="0" xfId="0" applyFont="1" applyAlignment="1">
      <alignment vertical="center"/>
    </xf>
    <xf numFmtId="43" fontId="9" fillId="0" borderId="0" xfId="0" applyNumberFormat="1" applyFont="1" applyAlignment="1">
      <alignment vertical="center"/>
    </xf>
    <xf numFmtId="43" fontId="41" fillId="0" borderId="0" xfId="0" applyNumberFormat="1" applyFont="1" applyAlignment="1">
      <alignment vertical="center"/>
    </xf>
    <xf numFmtId="0" fontId="9" fillId="0" borderId="0" xfId="0" applyFont="1">
      <alignment vertical="top"/>
    </xf>
    <xf numFmtId="49" fontId="21" fillId="0" borderId="0" xfId="0" applyNumberFormat="1" applyFont="1" applyAlignment="1">
      <alignment horizontal="center"/>
    </xf>
    <xf numFmtId="2" fontId="9" fillId="0" borderId="0" xfId="0" applyNumberFormat="1" applyFont="1">
      <alignment vertical="top"/>
    </xf>
    <xf numFmtId="43" fontId="9" fillId="0" borderId="0" xfId="0" applyNumberFormat="1" applyFont="1">
      <alignment vertical="top"/>
    </xf>
    <xf numFmtId="0" fontId="9" fillId="0" borderId="0" xfId="0" applyFont="1" applyAlignment="1">
      <alignment horizontal="center" vertical="top"/>
    </xf>
    <xf numFmtId="43" fontId="21" fillId="0" borderId="0" xfId="0" applyNumberFormat="1" applyFont="1" applyAlignment="1">
      <alignment horizontal="center"/>
    </xf>
    <xf numFmtId="43" fontId="9" fillId="0" borderId="0" xfId="0" applyNumberFormat="1" applyFont="1" applyAlignment="1">
      <alignment horizontal="center"/>
    </xf>
    <xf numFmtId="0" fontId="21" fillId="0" borderId="0" xfId="0" applyFont="1" applyAlignment="1">
      <alignment horizontal="center"/>
    </xf>
    <xf numFmtId="0" fontId="21" fillId="0" borderId="0" xfId="0" applyFont="1">
      <alignment vertical="top"/>
    </xf>
    <xf numFmtId="43" fontId="42" fillId="0" borderId="0" xfId="0" applyNumberFormat="1" applyFont="1">
      <alignment vertical="top"/>
    </xf>
    <xf numFmtId="43" fontId="9" fillId="0" borderId="0" xfId="0" applyNumberFormat="1" applyFont="1" applyAlignment="1">
      <alignment horizontal="right"/>
    </xf>
    <xf numFmtId="2" fontId="9" fillId="0" borderId="0" xfId="0" applyNumberFormat="1" applyFont="1" applyAlignment="1">
      <alignment horizontal="right"/>
    </xf>
    <xf numFmtId="165" fontId="9" fillId="0" borderId="0" xfId="0" applyNumberFormat="1" applyFont="1" applyAlignment="1">
      <alignment horizontal="right"/>
    </xf>
    <xf numFmtId="43" fontId="14" fillId="0" borderId="0" xfId="0" applyNumberFormat="1" applyFont="1">
      <alignment vertical="top"/>
    </xf>
    <xf numFmtId="43" fontId="44" fillId="0" borderId="0" xfId="0" applyNumberFormat="1" applyFont="1">
      <alignment vertical="top"/>
    </xf>
    <xf numFmtId="0" fontId="1" fillId="0" borderId="0" xfId="0" applyFont="1" applyAlignment="1">
      <alignment horizontal="center" vertical="top"/>
    </xf>
    <xf numFmtId="0" fontId="21" fillId="0" borderId="0" xfId="0" applyFont="1" applyAlignment="1">
      <alignment vertical="center"/>
    </xf>
    <xf numFmtId="0" fontId="9" fillId="0" borderId="0" xfId="0" applyFont="1" applyAlignment="1"/>
    <xf numFmtId="9" fontId="1" fillId="0" borderId="0" xfId="0" applyNumberFormat="1" applyFont="1" applyAlignment="1">
      <alignment horizontal="center" vertical="center"/>
    </xf>
    <xf numFmtId="0" fontId="21" fillId="0" borderId="10" xfId="0" applyFont="1" applyBorder="1">
      <alignment vertical="top"/>
    </xf>
    <xf numFmtId="0" fontId="21" fillId="0" borderId="14" xfId="0" applyFont="1" applyBorder="1">
      <alignment vertical="top"/>
    </xf>
    <xf numFmtId="0" fontId="21" fillId="0" borderId="2" xfId="0" applyFont="1" applyBorder="1" applyAlignment="1">
      <alignment vertical="center"/>
    </xf>
    <xf numFmtId="40" fontId="9" fillId="0" borderId="21" xfId="0" applyNumberFormat="1" applyFont="1" applyBorder="1" applyAlignment="1">
      <alignment horizontal="right" vertical="center"/>
    </xf>
    <xf numFmtId="0" fontId="21" fillId="0" borderId="0" xfId="0" applyFont="1" applyAlignment="1">
      <alignment horizontal="left" vertical="center" indent="1"/>
    </xf>
    <xf numFmtId="0" fontId="9" fillId="0" borderId="0" xfId="0" applyFont="1" applyAlignment="1">
      <alignment horizontal="left" vertical="center" indent="1"/>
    </xf>
    <xf numFmtId="49" fontId="9" fillId="0" borderId="0" xfId="0" applyNumberFormat="1" applyFont="1" applyAlignment="1">
      <alignment horizontal="left"/>
    </xf>
    <xf numFmtId="40" fontId="9" fillId="0" borderId="0" xfId="0" applyNumberFormat="1" applyFont="1" applyAlignment="1">
      <alignment horizontal="right"/>
    </xf>
    <xf numFmtId="40" fontId="9" fillId="0" borderId="0" xfId="0" applyNumberFormat="1" applyFont="1">
      <alignment vertical="top"/>
    </xf>
    <xf numFmtId="4" fontId="1" fillId="0" borderId="0" xfId="0" applyNumberFormat="1" applyFont="1">
      <alignment vertical="top"/>
    </xf>
    <xf numFmtId="0" fontId="21" fillId="0" borderId="0" xfId="0" applyFont="1" applyAlignment="1">
      <alignment horizontal="left"/>
    </xf>
    <xf numFmtId="0" fontId="21" fillId="0" borderId="19" xfId="0" applyFont="1" applyBorder="1" applyAlignment="1">
      <alignment vertical="center" wrapText="1"/>
    </xf>
    <xf numFmtId="40" fontId="9" fillId="0" borderId="20" xfId="0" applyNumberFormat="1" applyFont="1" applyBorder="1" applyAlignment="1">
      <alignment horizontal="right" vertical="center"/>
    </xf>
    <xf numFmtId="0" fontId="21" fillId="0" borderId="2" xfId="0" applyFont="1" applyBorder="1" applyAlignment="1">
      <alignment vertical="center" wrapText="1"/>
    </xf>
    <xf numFmtId="0" fontId="21" fillId="0" borderId="2" xfId="0" applyFont="1" applyBorder="1" applyAlignment="1">
      <alignment horizontal="right" vertical="center" wrapText="1"/>
    </xf>
    <xf numFmtId="0" fontId="9" fillId="0" borderId="22" xfId="0" applyFont="1" applyBorder="1" applyAlignment="1">
      <alignment vertical="center" wrapText="1"/>
    </xf>
    <xf numFmtId="40" fontId="9" fillId="0" borderId="0" xfId="0" applyNumberFormat="1" applyFont="1" applyAlignment="1">
      <alignment horizontal="center"/>
    </xf>
    <xf numFmtId="40" fontId="9" fillId="0" borderId="0" xfId="0" applyNumberFormat="1" applyFont="1" applyAlignment="1"/>
    <xf numFmtId="0" fontId="21" fillId="0" borderId="16" xfId="0" applyFont="1" applyBorder="1" applyAlignment="1"/>
    <xf numFmtId="0" fontId="9" fillId="0" borderId="9" xfId="0" applyFont="1" applyBorder="1">
      <alignment vertical="top"/>
    </xf>
    <xf numFmtId="0" fontId="21" fillId="0" borderId="1" xfId="0" applyFont="1" applyBorder="1">
      <alignment vertical="top"/>
    </xf>
    <xf numFmtId="0" fontId="21" fillId="0" borderId="2" xfId="0" applyFont="1" applyBorder="1">
      <alignment vertical="top"/>
    </xf>
    <xf numFmtId="0" fontId="21" fillId="0" borderId="22" xfId="0" applyFont="1" applyBorder="1">
      <alignment vertical="top"/>
    </xf>
    <xf numFmtId="40" fontId="9" fillId="0" borderId="3" xfId="0" applyNumberFormat="1" applyFont="1" applyBorder="1" applyAlignment="1">
      <alignment horizontal="right" vertical="center"/>
    </xf>
    <xf numFmtId="0" fontId="9" fillId="0" borderId="0" xfId="0" applyFont="1" applyAlignment="1">
      <alignment horizontal="left" vertical="center" indent="5"/>
    </xf>
    <xf numFmtId="0" fontId="51" fillId="0" borderId="0" xfId="0" applyFont="1" applyAlignment="1">
      <alignment horizontal="left" vertical="center" indent="1"/>
    </xf>
    <xf numFmtId="0" fontId="21" fillId="0" borderId="4" xfId="0" applyFont="1" applyBorder="1" applyAlignment="1"/>
    <xf numFmtId="0" fontId="9" fillId="0" borderId="19" xfId="0" applyFont="1" applyBorder="1" applyAlignment="1"/>
    <xf numFmtId="0" fontId="9" fillId="0" borderId="2" xfId="0" applyFont="1" applyBorder="1" applyAlignment="1"/>
    <xf numFmtId="0" fontId="9" fillId="0" borderId="22" xfId="0" applyFont="1" applyBorder="1" applyAlignment="1"/>
    <xf numFmtId="0" fontId="51" fillId="0" borderId="0" xfId="0" applyFont="1" applyAlignment="1">
      <alignment vertical="center"/>
    </xf>
    <xf numFmtId="0" fontId="40" fillId="0" borderId="0" xfId="0" applyFont="1" applyAlignment="1"/>
    <xf numFmtId="2" fontId="21" fillId="0" borderId="0" xfId="0" applyNumberFormat="1" applyFont="1" applyAlignment="1">
      <alignment horizontal="center" vertical="center" wrapText="1"/>
    </xf>
    <xf numFmtId="2" fontId="21" fillId="0" borderId="0" xfId="0" applyNumberFormat="1" applyFont="1" applyAlignment="1">
      <alignment horizontal="center"/>
    </xf>
    <xf numFmtId="2" fontId="21" fillId="0" borderId="0" xfId="0" applyNumberFormat="1" applyFont="1" applyAlignment="1">
      <alignment horizontal="center" wrapText="1"/>
    </xf>
    <xf numFmtId="2" fontId="21" fillId="0" borderId="0" xfId="0" applyNumberFormat="1" applyFont="1">
      <alignment vertical="top"/>
    </xf>
    <xf numFmtId="0" fontId="52" fillId="0" borderId="0" xfId="0" applyFont="1">
      <alignment vertical="top"/>
    </xf>
    <xf numFmtId="0" fontId="9" fillId="0" borderId="0" xfId="0" applyFont="1" applyAlignment="1">
      <alignment vertical="top" wrapText="1"/>
    </xf>
    <xf numFmtId="0" fontId="51" fillId="0" borderId="0" xfId="0" applyFont="1">
      <alignment vertical="top"/>
    </xf>
    <xf numFmtId="0" fontId="53" fillId="0" borderId="0" xfId="0" applyFont="1">
      <alignment vertical="top"/>
    </xf>
    <xf numFmtId="43" fontId="9" fillId="0" borderId="0" xfId="1" applyFont="1" applyFill="1" applyBorder="1" applyAlignment="1"/>
    <xf numFmtId="43" fontId="9" fillId="0" borderId="0" xfId="1" applyNumberFormat="1" applyFont="1" applyFill="1" applyBorder="1" applyAlignment="1"/>
    <xf numFmtId="43" fontId="9" fillId="0" borderId="0" xfId="1" applyFont="1" applyFill="1" applyBorder="1" applyAlignment="1">
      <alignment horizontal="right"/>
    </xf>
    <xf numFmtId="43" fontId="9" fillId="0" borderId="0" xfId="1" applyFont="1" applyFill="1" applyBorder="1" applyAlignment="1">
      <alignment wrapText="1"/>
    </xf>
    <xf numFmtId="0" fontId="9" fillId="0" borderId="0" xfId="0" applyFont="1" applyFill="1" applyAlignment="1"/>
    <xf numFmtId="43" fontId="9" fillId="0" borderId="0" xfId="1" applyFont="1" applyFill="1" applyBorder="1" applyAlignment="1">
      <alignment horizontal="right" vertical="center"/>
    </xf>
    <xf numFmtId="43" fontId="9" fillId="0" borderId="0" xfId="1" applyFont="1" applyFill="1" applyBorder="1" applyAlignment="1">
      <alignment vertical="center"/>
    </xf>
    <xf numFmtId="43" fontId="9" fillId="0" borderId="0" xfId="1" applyFont="1" applyFill="1" applyBorder="1" applyAlignment="1">
      <alignment horizontal="left" wrapText="1"/>
    </xf>
    <xf numFmtId="43" fontId="9" fillId="0" borderId="0" xfId="1" applyFont="1" applyFill="1" applyBorder="1" applyAlignment="1">
      <alignment horizontal="left"/>
    </xf>
    <xf numFmtId="164" fontId="9" fillId="0" borderId="0" xfId="1" applyNumberFormat="1" applyFont="1" applyFill="1" applyBorder="1" applyAlignment="1">
      <alignment horizontal="right"/>
    </xf>
    <xf numFmtId="43" fontId="9" fillId="0" borderId="0" xfId="1" applyFont="1" applyFill="1" applyBorder="1" applyAlignment="1">
      <alignment horizontal="center"/>
    </xf>
    <xf numFmtId="43" fontId="56" fillId="0" borderId="0" xfId="1" applyFont="1" applyFill="1" applyBorder="1" applyAlignment="1">
      <alignment shrinkToFit="1"/>
    </xf>
    <xf numFmtId="0" fontId="0" fillId="0" borderId="0" xfId="0" applyAlignment="1"/>
    <xf numFmtId="49" fontId="4" fillId="0" borderId="0" xfId="0" applyNumberFormat="1" applyFont="1" applyAlignment="1">
      <alignment horizontal="center"/>
    </xf>
    <xf numFmtId="2" fontId="4" fillId="0" borderId="0" xfId="0" applyNumberFormat="1" applyFont="1" applyAlignment="1">
      <alignment horizontal="center" wrapText="1"/>
    </xf>
    <xf numFmtId="43" fontId="5" fillId="0" borderId="0" xfId="0" applyNumberFormat="1" applyFont="1">
      <alignment vertical="top"/>
    </xf>
    <xf numFmtId="0" fontId="9" fillId="0" borderId="0" xfId="0" applyFont="1" applyFill="1" applyAlignment="1">
      <alignment horizontal="left" vertical="top" indent="2"/>
    </xf>
    <xf numFmtId="0" fontId="0" fillId="0" borderId="0" xfId="0" applyAlignment="1"/>
    <xf numFmtId="0" fontId="9" fillId="0" borderId="0" xfId="0" applyFont="1" applyAlignment="1"/>
    <xf numFmtId="43" fontId="9" fillId="0" borderId="0" xfId="0" applyNumberFormat="1" applyFont="1" applyFill="1" applyAlignment="1">
      <alignment horizontal="center" vertical="top"/>
    </xf>
    <xf numFmtId="0" fontId="21" fillId="0" borderId="0" xfId="0" applyFont="1" applyAlignment="1"/>
    <xf numFmtId="0" fontId="21" fillId="0" borderId="0" xfId="0" applyFont="1" applyAlignment="1">
      <alignment horizontal="center" wrapText="1"/>
    </xf>
    <xf numFmtId="0" fontId="48" fillId="0" borderId="0" xfId="0" applyFont="1" applyFill="1" applyAlignment="1">
      <alignment horizontal="left" vertical="top" indent="1"/>
    </xf>
    <xf numFmtId="0" fontId="9" fillId="0" borderId="0" xfId="0" applyFont="1" applyFill="1" applyAlignment="1">
      <alignment horizontal="left" vertical="top" indent="1"/>
    </xf>
    <xf numFmtId="43" fontId="0" fillId="0" borderId="0" xfId="1" applyFont="1" applyAlignment="1"/>
    <xf numFmtId="43" fontId="9" fillId="0" borderId="0" xfId="1" applyFont="1" applyAlignment="1"/>
    <xf numFmtId="0" fontId="9" fillId="0" borderId="0" xfId="0" applyFont="1" applyAlignment="1">
      <alignment horizontal="left" indent="2"/>
    </xf>
    <xf numFmtId="0" fontId="9" fillId="0" borderId="0" xfId="0" applyFont="1" applyAlignment="1">
      <alignment horizontal="left"/>
    </xf>
    <xf numFmtId="43" fontId="9" fillId="0" borderId="0" xfId="1" applyFont="1" applyFill="1" applyBorder="1" applyAlignment="1">
      <alignment horizontal="right" vertical="justify"/>
    </xf>
    <xf numFmtId="0" fontId="5" fillId="0" borderId="0" xfId="0" applyFont="1" applyFill="1" applyAlignment="1">
      <alignment horizontal="right"/>
    </xf>
    <xf numFmtId="0" fontId="5" fillId="0" borderId="0" xfId="0" applyFont="1" applyFill="1" applyAlignment="1"/>
    <xf numFmtId="0" fontId="17" fillId="0" borderId="0" xfId="0" applyFont="1" applyFill="1" applyAlignment="1">
      <alignment horizontal="right"/>
    </xf>
    <xf numFmtId="0" fontId="17" fillId="0" borderId="0" xfId="0" applyFont="1" applyFill="1" applyAlignment="1"/>
    <xf numFmtId="0" fontId="59" fillId="0" borderId="0" xfId="0" applyFont="1" applyFill="1" applyAlignment="1">
      <alignment horizontal="center" wrapText="1"/>
    </xf>
    <xf numFmtId="2" fontId="21" fillId="0" borderId="21" xfId="0" applyNumberFormat="1" applyFont="1" applyFill="1" applyBorder="1" applyAlignment="1">
      <alignment horizontal="center" wrapText="1"/>
    </xf>
    <xf numFmtId="43" fontId="21" fillId="0" borderId="21" xfId="0" applyNumberFormat="1" applyFont="1" applyBorder="1" applyAlignment="1">
      <alignment horizontal="center" wrapText="1"/>
    </xf>
    <xf numFmtId="43" fontId="21" fillId="0" borderId="21" xfId="0" applyNumberFormat="1" applyFont="1" applyBorder="1" applyAlignment="1">
      <alignment horizontal="center"/>
    </xf>
    <xf numFmtId="0" fontId="21" fillId="0" borderId="21" xfId="0" applyFont="1" applyBorder="1" applyAlignment="1">
      <alignment horizontal="center" wrapText="1"/>
    </xf>
    <xf numFmtId="0" fontId="46" fillId="0" borderId="0" xfId="0" applyFont="1" applyAlignment="1">
      <alignment vertical="center"/>
    </xf>
    <xf numFmtId="0" fontId="9" fillId="0" borderId="0" xfId="0" applyFont="1" applyAlignment="1">
      <alignment horizontal="center" wrapText="1"/>
    </xf>
    <xf numFmtId="0" fontId="5" fillId="0" borderId="0" xfId="0" applyFont="1" applyAlignment="1">
      <alignment vertical="top" wrapText="1"/>
    </xf>
    <xf numFmtId="0" fontId="46" fillId="0" borderId="0" xfId="0" applyFont="1" applyAlignment="1"/>
    <xf numFmtId="0" fontId="0" fillId="0" borderId="0" xfId="0" applyAlignment="1"/>
    <xf numFmtId="43" fontId="49" fillId="0" borderId="0" xfId="0" applyNumberFormat="1" applyFont="1" applyFill="1" applyAlignment="1">
      <alignment horizontal="center"/>
    </xf>
    <xf numFmtId="0" fontId="9" fillId="0" borderId="0" xfId="0" applyFont="1" applyAlignment="1">
      <alignment horizontal="right"/>
    </xf>
    <xf numFmtId="0" fontId="1" fillId="0" borderId="0" xfId="0" applyFont="1" applyAlignment="1"/>
    <xf numFmtId="0" fontId="0" fillId="0" borderId="0" xfId="0" applyAlignment="1"/>
    <xf numFmtId="0" fontId="9" fillId="0" borderId="0" xfId="0" applyFont="1" applyAlignment="1">
      <alignment horizontal="center"/>
    </xf>
    <xf numFmtId="43" fontId="5" fillId="0" borderId="0" xfId="1" applyFont="1" applyFill="1" applyBorder="1"/>
    <xf numFmtId="0" fontId="51" fillId="0" borderId="0" xfId="0" applyFont="1" applyFill="1">
      <alignment vertical="top"/>
    </xf>
    <xf numFmtId="0" fontId="21" fillId="0" borderId="0" xfId="0" applyFont="1" applyAlignment="1">
      <alignment wrapText="1"/>
    </xf>
    <xf numFmtId="0" fontId="12" fillId="0" borderId="0" xfId="0" applyFont="1" applyAlignment="1">
      <alignment wrapText="1"/>
    </xf>
    <xf numFmtId="0" fontId="60" fillId="0" borderId="0" xfId="0" applyFont="1" applyAlignment="1"/>
    <xf numFmtId="0" fontId="41" fillId="0" borderId="0" xfId="0" applyFont="1" applyAlignment="1"/>
    <xf numFmtId="43" fontId="21" fillId="0" borderId="0" xfId="1" applyFont="1" applyFill="1" applyBorder="1" applyAlignment="1">
      <alignment wrapText="1"/>
    </xf>
    <xf numFmtId="43" fontId="21" fillId="0" borderId="21" xfId="1" applyFont="1" applyFill="1" applyBorder="1" applyAlignment="1">
      <alignment horizontal="center" wrapText="1"/>
    </xf>
    <xf numFmtId="43" fontId="5" fillId="0" borderId="0" xfId="1" applyFont="1" applyFill="1" applyBorder="1" applyAlignment="1">
      <alignment wrapText="1"/>
    </xf>
    <xf numFmtId="43" fontId="49" fillId="0" borderId="0" xfId="1" applyFont="1" applyFill="1" applyBorder="1" applyAlignment="1">
      <alignment horizontal="center"/>
    </xf>
    <xf numFmtId="43" fontId="4" fillId="0" borderId="21" xfId="1" applyFont="1" applyFill="1" applyBorder="1" applyAlignment="1">
      <alignment horizontal="center" wrapText="1"/>
    </xf>
    <xf numFmtId="43" fontId="20" fillId="0" borderId="0" xfId="1" applyFont="1" applyFill="1" applyBorder="1" applyAlignment="1">
      <alignment horizontal="center"/>
    </xf>
    <xf numFmtId="2" fontId="4" fillId="0" borderId="21" xfId="0" applyNumberFormat="1" applyFont="1" applyBorder="1" applyAlignment="1">
      <alignment horizontal="center" wrapText="1"/>
    </xf>
    <xf numFmtId="43" fontId="46" fillId="0" borderId="0" xfId="1" applyFont="1" applyFill="1" applyBorder="1" applyAlignment="1">
      <alignment vertical="center"/>
    </xf>
    <xf numFmtId="43" fontId="9" fillId="0" borderId="0" xfId="1" applyNumberFormat="1" applyFont="1" applyFill="1" applyBorder="1" applyAlignment="1">
      <alignment wrapText="1"/>
    </xf>
    <xf numFmtId="43" fontId="51" fillId="0" borderId="0" xfId="1" applyFont="1" applyFill="1" applyBorder="1"/>
    <xf numFmtId="0" fontId="1" fillId="0" borderId="0" xfId="0" applyFont="1" applyFill="1" applyAlignment="1">
      <alignment wrapText="1"/>
    </xf>
    <xf numFmtId="43" fontId="58" fillId="0" borderId="0" xfId="1" applyFont="1" applyFill="1" applyBorder="1" applyAlignment="1">
      <alignment shrinkToFit="1"/>
    </xf>
    <xf numFmtId="43" fontId="49" fillId="0" borderId="13" xfId="1" applyFont="1" applyFill="1" applyBorder="1" applyAlignment="1">
      <alignment horizontal="center"/>
    </xf>
    <xf numFmtId="43" fontId="9" fillId="0" borderId="14" xfId="1" applyFont="1" applyFill="1" applyBorder="1"/>
    <xf numFmtId="43" fontId="9" fillId="0" borderId="14" xfId="1" applyNumberFormat="1" applyFont="1" applyFill="1" applyBorder="1" applyAlignment="1">
      <alignment wrapText="1"/>
    </xf>
    <xf numFmtId="43" fontId="9" fillId="0" borderId="14" xfId="1" applyNumberFormat="1" applyFont="1" applyFill="1" applyBorder="1" applyAlignment="1"/>
    <xf numFmtId="43" fontId="9" fillId="0" borderId="14" xfId="1" applyNumberFormat="1" applyFont="1" applyFill="1" applyBorder="1"/>
    <xf numFmtId="9" fontId="9" fillId="0" borderId="14" xfId="1" applyNumberFormat="1" applyFont="1" applyFill="1" applyBorder="1"/>
    <xf numFmtId="43" fontId="49" fillId="0" borderId="14" xfId="1" applyFont="1" applyFill="1" applyBorder="1" applyAlignment="1">
      <alignment horizontal="center"/>
    </xf>
    <xf numFmtId="166" fontId="9" fillId="0" borderId="14" xfId="1" applyNumberFormat="1" applyFont="1" applyFill="1" applyBorder="1"/>
    <xf numFmtId="43" fontId="21" fillId="0" borderId="25" xfId="1" applyFont="1" applyFill="1" applyBorder="1" applyAlignment="1">
      <alignment horizontal="center" wrapText="1"/>
    </xf>
    <xf numFmtId="43" fontId="42" fillId="0" borderId="14" xfId="1" applyFont="1" applyFill="1" applyBorder="1"/>
    <xf numFmtId="43" fontId="9" fillId="0" borderId="14" xfId="1" applyFont="1" applyFill="1" applyBorder="1" applyAlignment="1"/>
    <xf numFmtId="43" fontId="9" fillId="0" borderId="0" xfId="1" applyFont="1" applyFill="1" applyBorder="1" applyAlignment="1">
      <alignment horizontal="right" wrapText="1"/>
    </xf>
    <xf numFmtId="43" fontId="5" fillId="0" borderId="0" xfId="1" applyFont="1" applyFill="1" applyBorder="1" applyAlignment="1">
      <alignment horizontal="left" wrapText="1"/>
    </xf>
    <xf numFmtId="43" fontId="8" fillId="0" borderId="0" xfId="1" applyFont="1" applyFill="1" applyBorder="1" applyAlignment="1">
      <alignment horizontal="right"/>
    </xf>
    <xf numFmtId="0" fontId="8" fillId="0" borderId="0" xfId="1" applyNumberFormat="1" applyFont="1" applyFill="1" applyBorder="1" applyAlignment="1">
      <alignment wrapText="1"/>
    </xf>
    <xf numFmtId="0" fontId="8" fillId="0" borderId="0" xfId="1" applyNumberFormat="1" applyFont="1" applyFill="1" applyBorder="1" applyAlignment="1"/>
    <xf numFmtId="43" fontId="11" fillId="0" borderId="0" xfId="1" applyFont="1" applyFill="1" applyBorder="1" applyAlignment="1">
      <alignment vertical="center"/>
    </xf>
    <xf numFmtId="43" fontId="4" fillId="0" borderId="21" xfId="1" applyFont="1" applyFill="1" applyBorder="1"/>
    <xf numFmtId="43" fontId="5" fillId="0" borderId="0" xfId="1" applyFont="1" applyFill="1" applyBorder="1" applyAlignment="1">
      <alignment wrapText="1" shrinkToFit="1"/>
    </xf>
    <xf numFmtId="0" fontId="17" fillId="0" borderId="0" xfId="0" applyFont="1">
      <alignment vertical="top"/>
    </xf>
    <xf numFmtId="2" fontId="5" fillId="0" borderId="0" xfId="0" applyNumberFormat="1" applyFont="1" applyAlignment="1"/>
    <xf numFmtId="43" fontId="17" fillId="0" borderId="0" xfId="1" applyFont="1" applyFill="1" applyBorder="1" applyAlignment="1"/>
    <xf numFmtId="2" fontId="5" fillId="0" borderId="0" xfId="0" applyNumberFormat="1" applyFont="1" applyAlignment="1">
      <alignment wrapText="1"/>
    </xf>
    <xf numFmtId="0" fontId="21" fillId="0" borderId="21" xfId="0" applyFont="1" applyBorder="1" applyAlignment="1">
      <alignment horizontal="center" vertical="center" wrapText="1"/>
    </xf>
    <xf numFmtId="2" fontId="21" fillId="0" borderId="21" xfId="0" applyNumberFormat="1" applyFont="1" applyBorder="1" applyAlignment="1">
      <alignment horizontal="center" wrapText="1"/>
    </xf>
    <xf numFmtId="2" fontId="9" fillId="0" borderId="0" xfId="0" applyNumberFormat="1" applyFont="1" applyAlignment="1"/>
    <xf numFmtId="0" fontId="41" fillId="0" borderId="0" xfId="0" applyFont="1">
      <alignment vertical="top"/>
    </xf>
    <xf numFmtId="2" fontId="49" fillId="0" borderId="0" xfId="0" applyNumberFormat="1" applyFont="1">
      <alignment vertical="top"/>
    </xf>
    <xf numFmtId="0" fontId="9" fillId="0" borderId="1" xfId="0" applyFont="1" applyBorder="1" applyAlignment="1"/>
    <xf numFmtId="2" fontId="49" fillId="0" borderId="13" xfId="0" applyNumberFormat="1" applyFont="1" applyBorder="1" applyAlignment="1">
      <alignment horizontal="center" vertical="top"/>
    </xf>
    <xf numFmtId="0" fontId="9" fillId="0" borderId="14" xfId="0" applyFont="1" applyBorder="1">
      <alignment vertical="top"/>
    </xf>
    <xf numFmtId="0" fontId="9" fillId="0" borderId="14" xfId="0" applyFont="1" applyBorder="1" applyAlignment="1"/>
    <xf numFmtId="2" fontId="9" fillId="0" borderId="14" xfId="0" applyNumberFormat="1" applyFont="1" applyBorder="1" applyAlignment="1"/>
    <xf numFmtId="2" fontId="9" fillId="0" borderId="14" xfId="0" applyNumberFormat="1" applyFont="1" applyBorder="1">
      <alignment vertical="top"/>
    </xf>
    <xf numFmtId="43" fontId="9" fillId="0" borderId="14" xfId="0" applyNumberFormat="1" applyFont="1" applyBorder="1" applyAlignment="1"/>
    <xf numFmtId="0" fontId="41" fillId="0" borderId="14" xfId="0" applyFont="1" applyBorder="1">
      <alignment vertical="top"/>
    </xf>
    <xf numFmtId="0" fontId="62" fillId="0" borderId="0" xfId="0" applyFont="1" applyAlignment="1">
      <alignment vertical="center"/>
    </xf>
    <xf numFmtId="0" fontId="21" fillId="0" borderId="23" xfId="0" applyFont="1" applyBorder="1">
      <alignment vertical="top"/>
    </xf>
    <xf numFmtId="0" fontId="9" fillId="0" borderId="12" xfId="0" applyFont="1" applyBorder="1">
      <alignment vertical="top"/>
    </xf>
    <xf numFmtId="0" fontId="21" fillId="0" borderId="6" xfId="0" applyFont="1" applyBorder="1">
      <alignment vertical="top"/>
    </xf>
    <xf numFmtId="0" fontId="21" fillId="0" borderId="40" xfId="0" applyFont="1" applyBorder="1">
      <alignment vertical="top"/>
    </xf>
    <xf numFmtId="0" fontId="9" fillId="0" borderId="41" xfId="0" applyFont="1" applyBorder="1">
      <alignment vertical="top"/>
    </xf>
    <xf numFmtId="0" fontId="21" fillId="0" borderId="43" xfId="0" applyFont="1" applyBorder="1" applyAlignment="1">
      <alignment vertical="center"/>
    </xf>
    <xf numFmtId="40" fontId="9" fillId="0" borderId="44" xfId="0" applyNumberFormat="1" applyFont="1" applyBorder="1" applyAlignment="1">
      <alignment horizontal="right" vertical="center"/>
    </xf>
    <xf numFmtId="0" fontId="21" fillId="0" borderId="11" xfId="0" applyFont="1" applyBorder="1" applyAlignment="1"/>
    <xf numFmtId="40" fontId="9" fillId="0" borderId="45" xfId="0" applyNumberFormat="1" applyFont="1" applyBorder="1" applyAlignment="1">
      <alignment horizontal="right" vertical="center"/>
    </xf>
    <xf numFmtId="0" fontId="63" fillId="0" borderId="0" xfId="0" applyFont="1" applyFill="1" applyAlignment="1">
      <alignment horizontal="center"/>
    </xf>
    <xf numFmtId="0" fontId="14" fillId="0" borderId="0" xfId="0" applyFont="1">
      <alignment vertical="top"/>
    </xf>
    <xf numFmtId="0" fontId="14" fillId="0" borderId="0" xfId="0" applyFont="1" applyAlignment="1">
      <alignment vertical="center"/>
    </xf>
    <xf numFmtId="2" fontId="9" fillId="0" borderId="0" xfId="0" applyNumberFormat="1" applyFont="1" applyAlignment="1">
      <alignment vertical="center"/>
    </xf>
    <xf numFmtId="0" fontId="57" fillId="0" borderId="0" xfId="0" applyFont="1">
      <alignment vertical="top"/>
    </xf>
    <xf numFmtId="43" fontId="21" fillId="0" borderId="24" xfId="0" applyNumberFormat="1" applyFont="1" applyBorder="1" applyAlignment="1">
      <alignment horizontal="center" wrapText="1"/>
    </xf>
    <xf numFmtId="2" fontId="9" fillId="0" borderId="14" xfId="0" applyNumberFormat="1" applyFont="1" applyBorder="1" applyAlignment="1">
      <alignment vertical="center"/>
    </xf>
    <xf numFmtId="43" fontId="21" fillId="0" borderId="42" xfId="0" applyNumberFormat="1" applyFont="1" applyBorder="1" applyAlignment="1">
      <alignment horizontal="center" wrapText="1"/>
    </xf>
    <xf numFmtId="43" fontId="21" fillId="0" borderId="42" xfId="0" applyNumberFormat="1" applyFont="1" applyBorder="1" applyAlignment="1">
      <alignment horizontal="center"/>
    </xf>
    <xf numFmtId="0" fontId="9" fillId="0" borderId="14" xfId="0" applyFont="1" applyBorder="1" applyAlignment="1">
      <alignment vertical="center"/>
    </xf>
    <xf numFmtId="0" fontId="14" fillId="0" borderId="0" xfId="0" applyFont="1" applyAlignment="1">
      <alignment horizontal="center" vertical="center"/>
    </xf>
    <xf numFmtId="2" fontId="49" fillId="0" borderId="13" xfId="0" applyNumberFormat="1" applyFont="1" applyBorder="1" applyAlignment="1">
      <alignment horizontal="center" vertical="center"/>
    </xf>
    <xf numFmtId="2" fontId="49" fillId="0" borderId="14" xfId="0" applyNumberFormat="1" applyFont="1" applyBorder="1" applyAlignment="1">
      <alignment vertical="center"/>
    </xf>
    <xf numFmtId="0" fontId="64" fillId="0" borderId="0" xfId="0" applyFont="1" applyAlignment="1">
      <alignment horizontal="center" vertical="center"/>
    </xf>
    <xf numFmtId="0" fontId="49" fillId="0" borderId="14" xfId="0" applyFont="1" applyBorder="1" applyAlignment="1">
      <alignment vertical="center"/>
    </xf>
    <xf numFmtId="0" fontId="54" fillId="0" borderId="0" xfId="0" applyFont="1">
      <alignment vertical="top"/>
    </xf>
    <xf numFmtId="2" fontId="21" fillId="0" borderId="14" xfId="0" applyNumberFormat="1" applyFont="1" applyBorder="1">
      <alignment vertical="top"/>
    </xf>
    <xf numFmtId="43" fontId="21" fillId="0" borderId="0" xfId="0" applyNumberFormat="1" applyFont="1">
      <alignment vertical="top"/>
    </xf>
    <xf numFmtId="2" fontId="65" fillId="0" borderId="0" xfId="0" applyNumberFormat="1" applyFont="1">
      <alignment vertical="top"/>
    </xf>
    <xf numFmtId="2" fontId="42" fillId="0" borderId="0" xfId="0" applyNumberFormat="1" applyFont="1">
      <alignment vertical="top"/>
    </xf>
    <xf numFmtId="43" fontId="9" fillId="0" borderId="14" xfId="0" applyNumberFormat="1" applyFont="1" applyBorder="1">
      <alignment vertical="top"/>
    </xf>
    <xf numFmtId="43" fontId="9" fillId="0" borderId="0" xfId="0" quotePrefix="1" applyNumberFormat="1" applyFont="1">
      <alignment vertical="top"/>
    </xf>
    <xf numFmtId="43" fontId="9" fillId="0" borderId="14" xfId="0" applyNumberFormat="1" applyFont="1" applyBorder="1" applyAlignment="1">
      <alignment horizontal="right"/>
    </xf>
    <xf numFmtId="43" fontId="9" fillId="0" borderId="0" xfId="1" applyFont="1" applyFill="1" applyAlignment="1">
      <alignment vertical="top"/>
    </xf>
    <xf numFmtId="2" fontId="9" fillId="0" borderId="14" xfId="0" applyNumberFormat="1" applyFont="1" applyBorder="1" applyAlignment="1">
      <alignment horizontal="right"/>
    </xf>
    <xf numFmtId="2" fontId="66" fillId="0" borderId="0" xfId="4" applyNumberFormat="1" applyFont="1" applyFill="1">
      <alignment vertical="top"/>
    </xf>
    <xf numFmtId="0" fontId="21" fillId="0" borderId="21" xfId="0" applyFont="1" applyBorder="1" applyAlignment="1">
      <alignment vertical="center" wrapText="1"/>
    </xf>
    <xf numFmtId="0" fontId="9" fillId="0" borderId="45" xfId="0" applyFont="1" applyBorder="1" applyAlignment="1">
      <alignment vertical="center" wrapText="1"/>
    </xf>
    <xf numFmtId="0" fontId="9" fillId="0" borderId="0" xfId="0" applyFont="1" applyAlignment="1">
      <alignment horizontal="center" vertical="center" wrapText="1"/>
    </xf>
    <xf numFmtId="0" fontId="21" fillId="0" borderId="21" xfId="0" applyFont="1" applyBorder="1" applyAlignment="1">
      <alignment vertical="center"/>
    </xf>
    <xf numFmtId="0" fontId="9" fillId="0" borderId="0" xfId="0" applyFont="1" applyAlignment="1">
      <alignment horizontal="left" vertical="center"/>
    </xf>
    <xf numFmtId="0" fontId="9" fillId="0" borderId="21" xfId="0" applyFont="1" applyBorder="1">
      <alignment vertical="top"/>
    </xf>
    <xf numFmtId="43" fontId="9" fillId="0" borderId="21" xfId="1" applyFont="1" applyBorder="1" applyAlignment="1">
      <alignment wrapText="1"/>
    </xf>
    <xf numFmtId="0" fontId="9" fillId="0" borderId="0" xfId="0" applyFont="1" applyAlignment="1">
      <alignment horizontal="center" vertical="center"/>
    </xf>
    <xf numFmtId="43" fontId="9" fillId="0" borderId="45" xfId="1" applyFont="1" applyBorder="1" applyAlignment="1">
      <alignment wrapText="1"/>
    </xf>
    <xf numFmtId="49" fontId="21" fillId="0" borderId="14" xfId="0" applyNumberFormat="1" applyFont="1" applyBorder="1" applyAlignment="1">
      <alignment horizontal="center"/>
    </xf>
    <xf numFmtId="2" fontId="21" fillId="0" borderId="25" xfId="0" applyNumberFormat="1" applyFont="1" applyBorder="1" applyAlignment="1">
      <alignment horizontal="center" wrapText="1"/>
    </xf>
    <xf numFmtId="2" fontId="21" fillId="0" borderId="21" xfId="0" applyNumberFormat="1" applyFont="1" applyBorder="1" applyAlignment="1">
      <alignment horizontal="center"/>
    </xf>
    <xf numFmtId="2" fontId="21" fillId="0" borderId="24" xfId="0" applyNumberFormat="1" applyFont="1" applyBorder="1" applyAlignment="1">
      <alignment horizontal="center"/>
    </xf>
    <xf numFmtId="9" fontId="56" fillId="0" borderId="0" xfId="0" applyNumberFormat="1" applyFont="1">
      <alignment vertical="top"/>
    </xf>
    <xf numFmtId="2" fontId="49" fillId="0" borderId="14" xfId="0" applyNumberFormat="1" applyFont="1" applyBorder="1" applyAlignment="1">
      <alignment horizontal="center" vertical="center"/>
    </xf>
    <xf numFmtId="49" fontId="49" fillId="0" borderId="14" xfId="0" applyNumberFormat="1" applyFont="1" applyBorder="1" applyAlignment="1">
      <alignment horizontal="center"/>
    </xf>
    <xf numFmtId="2" fontId="49" fillId="0" borderId="0" xfId="0" applyNumberFormat="1" applyFont="1" applyAlignment="1">
      <alignment horizontal="center" vertical="center"/>
    </xf>
    <xf numFmtId="0" fontId="53" fillId="0" borderId="0" xfId="0" applyFont="1" applyAlignment="1">
      <alignment horizontal="center" vertical="top"/>
    </xf>
    <xf numFmtId="0" fontId="9" fillId="0" borderId="0" xfId="0" applyFont="1" applyAlignment="1">
      <alignment wrapText="1"/>
    </xf>
    <xf numFmtId="43" fontId="21" fillId="0" borderId="14" xfId="0" applyNumberFormat="1" applyFont="1" applyBorder="1">
      <alignment vertical="top"/>
    </xf>
    <xf numFmtId="0" fontId="46" fillId="0" borderId="0" xfId="0" applyFont="1" applyAlignment="1">
      <alignment horizontal="left" vertical="center"/>
    </xf>
    <xf numFmtId="43" fontId="9" fillId="0" borderId="0" xfId="0" applyNumberFormat="1" applyFont="1" applyAlignment="1">
      <alignment horizontal="center" vertical="center"/>
    </xf>
    <xf numFmtId="0" fontId="0" fillId="0" borderId="0" xfId="0" applyAlignment="1">
      <alignment wrapText="1"/>
    </xf>
    <xf numFmtId="43" fontId="49" fillId="0" borderId="14" xfId="0" applyNumberFormat="1" applyFont="1" applyBorder="1" applyAlignment="1">
      <alignment horizontal="center"/>
    </xf>
    <xf numFmtId="43" fontId="41" fillId="0" borderId="0" xfId="0" applyNumberFormat="1" applyFont="1" applyAlignment="1">
      <alignment horizontal="center" vertical="center"/>
    </xf>
    <xf numFmtId="0" fontId="0" fillId="0" borderId="14" xfId="0" applyBorder="1" applyAlignment="1"/>
    <xf numFmtId="43" fontId="9" fillId="0" borderId="14" xfId="0" applyNumberFormat="1" applyFont="1" applyBorder="1" applyAlignment="1">
      <alignment horizontal="center"/>
    </xf>
    <xf numFmtId="43" fontId="9" fillId="0" borderId="14" xfId="0" applyNumberFormat="1" applyFont="1" applyBorder="1" applyAlignment="1">
      <alignment horizontal="center" vertical="top"/>
    </xf>
    <xf numFmtId="43" fontId="0" fillId="0" borderId="0" xfId="0" applyNumberFormat="1" applyAlignment="1"/>
    <xf numFmtId="0" fontId="9" fillId="0" borderId="14" xfId="0" applyFont="1" applyBorder="1" applyAlignment="1">
      <alignment horizontal="center"/>
    </xf>
    <xf numFmtId="43" fontId="9" fillId="0" borderId="14" xfId="1" applyFont="1" applyBorder="1" applyAlignment="1"/>
    <xf numFmtId="0" fontId="51" fillId="0" borderId="0" xfId="0" applyFont="1" applyAlignment="1"/>
    <xf numFmtId="0" fontId="51" fillId="0" borderId="0" xfId="0" applyFont="1" applyAlignment="1">
      <alignment horizontal="left"/>
    </xf>
    <xf numFmtId="43" fontId="9" fillId="0" borderId="0" xfId="0" applyNumberFormat="1" applyFont="1" applyAlignment="1">
      <alignment horizontal="center" vertical="top"/>
    </xf>
    <xf numFmtId="0" fontId="41" fillId="0" borderId="0" xfId="0" applyFont="1" applyAlignment="1">
      <alignment vertical="center"/>
    </xf>
    <xf numFmtId="0" fontId="21" fillId="0" borderId="24" xfId="0" applyFont="1" applyBorder="1" applyAlignment="1">
      <alignment horizontal="center"/>
    </xf>
    <xf numFmtId="43" fontId="49" fillId="0" borderId="13" xfId="0" applyNumberFormat="1" applyFont="1" applyBorder="1" applyAlignment="1">
      <alignment horizontal="center"/>
    </xf>
    <xf numFmtId="43" fontId="49" fillId="0" borderId="13" xfId="0" applyNumberFormat="1" applyFont="1" applyBorder="1" applyAlignment="1">
      <alignment horizontal="center" vertical="center"/>
    </xf>
    <xf numFmtId="43" fontId="42" fillId="0" borderId="14" xfId="0" applyNumberFormat="1" applyFont="1" applyBorder="1">
      <alignment vertical="top"/>
    </xf>
    <xf numFmtId="9" fontId="9" fillId="0" borderId="0" xfId="0" applyNumberFormat="1" applyFont="1">
      <alignment vertical="top"/>
    </xf>
    <xf numFmtId="0" fontId="9" fillId="0" borderId="14" xfId="0" applyFont="1" applyBorder="1" applyAlignment="1">
      <alignment horizontal="center" vertical="center"/>
    </xf>
    <xf numFmtId="43" fontId="14" fillId="0" borderId="0" xfId="0" applyNumberFormat="1" applyFont="1" applyAlignment="1">
      <alignment horizontal="center" vertical="top"/>
    </xf>
    <xf numFmtId="43" fontId="46" fillId="0" borderId="0" xfId="1" applyFont="1" applyFill="1" applyAlignment="1">
      <alignment horizontal="left" vertical="center"/>
    </xf>
    <xf numFmtId="43" fontId="49" fillId="0" borderId="14" xfId="1" applyFont="1" applyFill="1" applyBorder="1" applyAlignment="1">
      <alignment horizontal="center" vertical="center"/>
    </xf>
    <xf numFmtId="43" fontId="49" fillId="0" borderId="0" xfId="1" applyFont="1" applyFill="1" applyBorder="1" applyAlignment="1">
      <alignment horizontal="center" vertical="center"/>
    </xf>
    <xf numFmtId="0" fontId="49" fillId="0" borderId="0" xfId="0" applyFont="1" applyAlignment="1">
      <alignment horizontal="center" vertical="center" wrapText="1"/>
    </xf>
    <xf numFmtId="166" fontId="9" fillId="0" borderId="14" xfId="1" applyNumberFormat="1" applyFont="1" applyFill="1" applyBorder="1" applyAlignment="1">
      <alignment horizontal="right"/>
    </xf>
    <xf numFmtId="166" fontId="51" fillId="0" borderId="14" xfId="1" applyNumberFormat="1" applyFont="1" applyFill="1" applyBorder="1" applyAlignment="1">
      <alignment horizontal="right"/>
    </xf>
    <xf numFmtId="166" fontId="51" fillId="0" borderId="0" xfId="1" applyNumberFormat="1" applyFont="1" applyFill="1" applyBorder="1" applyAlignment="1">
      <alignment horizontal="right"/>
    </xf>
    <xf numFmtId="43" fontId="51" fillId="0" borderId="14" xfId="1" applyFont="1" applyFill="1" applyBorder="1"/>
    <xf numFmtId="166" fontId="51" fillId="0" borderId="14" xfId="1" applyNumberFormat="1" applyFont="1" applyFill="1" applyBorder="1"/>
    <xf numFmtId="43" fontId="51" fillId="0" borderId="0" xfId="1" applyFont="1" applyFill="1" applyBorder="1" applyAlignment="1"/>
    <xf numFmtId="9" fontId="9" fillId="0" borderId="0" xfId="1" applyNumberFormat="1" applyFont="1" applyFill="1" applyBorder="1" applyAlignment="1">
      <alignment horizontal="right"/>
    </xf>
    <xf numFmtId="43" fontId="21" fillId="0" borderId="0" xfId="1" applyFont="1" applyFill="1" applyAlignment="1">
      <alignment horizontal="center"/>
    </xf>
    <xf numFmtId="43" fontId="9" fillId="0" borderId="0" xfId="1" applyFont="1" applyFill="1" applyAlignment="1">
      <alignment wrapText="1"/>
    </xf>
    <xf numFmtId="43" fontId="21" fillId="0" borderId="0" xfId="1" applyFont="1" applyFill="1" applyAlignment="1">
      <alignment horizontal="center" wrapText="1"/>
    </xf>
    <xf numFmtId="43" fontId="41" fillId="0" borderId="0" xfId="1" applyFont="1" applyFill="1"/>
    <xf numFmtId="43" fontId="49" fillId="0" borderId="0" xfId="1" applyFont="1" applyFill="1" applyAlignment="1">
      <alignment horizontal="center"/>
    </xf>
    <xf numFmtId="43" fontId="9" fillId="0" borderId="0" xfId="1" applyFont="1" applyFill="1" applyAlignment="1">
      <alignment horizontal="center"/>
    </xf>
    <xf numFmtId="0" fontId="9" fillId="0" borderId="0" xfId="0" applyFont="1" applyAlignment="1">
      <alignment horizontal="left" vertical="top" indent="2"/>
    </xf>
    <xf numFmtId="0" fontId="9" fillId="0" borderId="0" xfId="0" applyFont="1" applyAlignment="1">
      <alignment horizontal="left" vertical="top"/>
    </xf>
    <xf numFmtId="0" fontId="9" fillId="0" borderId="0" xfId="0" applyFont="1" applyAlignment="1">
      <alignment horizontal="left" vertical="top" wrapText="1" indent="2"/>
    </xf>
    <xf numFmtId="43" fontId="9" fillId="0" borderId="0" xfId="1" applyFont="1" applyFill="1" applyBorder="1" applyAlignment="1">
      <alignment vertical="top"/>
    </xf>
    <xf numFmtId="43" fontId="9" fillId="0" borderId="0" xfId="1" applyFont="1" applyFill="1" applyBorder="1" applyAlignment="1">
      <alignment horizontal="center" vertical="top"/>
    </xf>
    <xf numFmtId="2" fontId="9" fillId="0" borderId="0" xfId="0" applyNumberFormat="1" applyFont="1" applyAlignment="1">
      <alignment horizontal="center"/>
    </xf>
    <xf numFmtId="43" fontId="42" fillId="0" borderId="0" xfId="1" applyFont="1" applyFill="1"/>
    <xf numFmtId="43" fontId="41" fillId="0" borderId="0" xfId="1" applyFont="1" applyFill="1" applyBorder="1"/>
    <xf numFmtId="43" fontId="44" fillId="0" borderId="0" xfId="1" applyFont="1" applyFill="1" applyBorder="1"/>
    <xf numFmtId="9" fontId="9" fillId="0" borderId="0" xfId="1" applyNumberFormat="1" applyFont="1" applyFill="1" applyBorder="1" applyAlignment="1">
      <alignment horizontal="left"/>
    </xf>
    <xf numFmtId="43" fontId="21" fillId="0" borderId="0" xfId="1" applyFont="1" applyFill="1" applyAlignment="1">
      <alignment horizontal="left"/>
    </xf>
    <xf numFmtId="9" fontId="9" fillId="0" borderId="0" xfId="1" applyNumberFormat="1" applyFont="1" applyFill="1" applyAlignment="1">
      <alignment shrinkToFit="1"/>
    </xf>
    <xf numFmtId="2" fontId="9" fillId="0" borderId="0" xfId="0" quotePrefix="1" applyNumberFormat="1" applyFont="1" applyAlignment="1"/>
    <xf numFmtId="43" fontId="9" fillId="2" borderId="0" xfId="1" applyFont="1" applyFill="1"/>
    <xf numFmtId="43" fontId="9" fillId="2" borderId="0" xfId="1" applyFont="1" applyFill="1" applyAlignment="1">
      <alignment shrinkToFit="1"/>
    </xf>
    <xf numFmtId="2" fontId="9" fillId="2" borderId="0" xfId="0" applyNumberFormat="1" applyFont="1" applyFill="1">
      <alignment vertical="top"/>
    </xf>
    <xf numFmtId="0" fontId="9" fillId="2" borderId="0" xfId="0" applyFont="1" applyFill="1" applyAlignment="1"/>
    <xf numFmtId="9" fontId="9" fillId="2" borderId="0" xfId="1" applyNumberFormat="1" applyFont="1" applyFill="1" applyAlignment="1">
      <alignment shrinkToFit="1"/>
    </xf>
    <xf numFmtId="2" fontId="9" fillId="2" borderId="0" xfId="0" quotePrefix="1" applyNumberFormat="1" applyFont="1" applyFill="1" applyAlignment="1"/>
    <xf numFmtId="43" fontId="9" fillId="2" borderId="0" xfId="1" applyFont="1" applyFill="1" applyBorder="1" applyAlignment="1">
      <alignment horizontal="right"/>
    </xf>
    <xf numFmtId="43" fontId="9" fillId="2" borderId="0" xfId="1" applyFont="1" applyFill="1" applyBorder="1" applyAlignment="1">
      <alignment shrinkToFit="1"/>
    </xf>
    <xf numFmtId="0" fontId="13" fillId="0" borderId="0" xfId="0" applyFont="1">
      <alignment vertical="top"/>
    </xf>
    <xf numFmtId="43" fontId="40" fillId="0" borderId="0" xfId="1" applyFont="1" applyFill="1" applyBorder="1"/>
    <xf numFmtId="43" fontId="9" fillId="0" borderId="0" xfId="0" applyNumberFormat="1" applyFont="1" applyAlignment="1">
      <alignment horizontal="right" vertical="center"/>
    </xf>
    <xf numFmtId="43" fontId="9" fillId="0" borderId="14" xfId="1" applyFont="1" applyFill="1" applyBorder="1" applyAlignment="1">
      <alignment horizontal="right"/>
    </xf>
    <xf numFmtId="43" fontId="9" fillId="0" borderId="14" xfId="1" applyFont="1" applyFill="1" applyBorder="1" applyAlignment="1">
      <alignment horizontal="right" vertical="center"/>
    </xf>
    <xf numFmtId="49" fontId="49" fillId="0" borderId="0" xfId="0" applyNumberFormat="1" applyFont="1" applyAlignment="1">
      <alignment horizontal="center"/>
    </xf>
    <xf numFmtId="43" fontId="9" fillId="0" borderId="0" xfId="1" applyFont="1" applyFill="1" applyAlignment="1"/>
    <xf numFmtId="43" fontId="9" fillId="0" borderId="0" xfId="1" applyFont="1" applyAlignment="1">
      <alignment vertical="top"/>
    </xf>
    <xf numFmtId="2" fontId="1" fillId="0" borderId="0" xfId="0" applyNumberFormat="1" applyFont="1" applyAlignment="1">
      <alignment vertical="center"/>
    </xf>
    <xf numFmtId="49" fontId="1" fillId="0" borderId="0" xfId="0" applyNumberFormat="1" applyFont="1" applyAlignment="1">
      <alignment vertical="center"/>
    </xf>
    <xf numFmtId="49" fontId="1" fillId="0" borderId="0" xfId="0" applyNumberFormat="1" applyFont="1">
      <alignment vertical="top"/>
    </xf>
    <xf numFmtId="2" fontId="21" fillId="0" borderId="21" xfId="0" applyNumberFormat="1" applyFont="1" applyBorder="1" applyAlignment="1">
      <alignment horizontal="center" vertical="center" wrapText="1"/>
    </xf>
    <xf numFmtId="0" fontId="21" fillId="0" borderId="25" xfId="0" applyFont="1" applyBorder="1" applyAlignment="1">
      <alignment horizontal="center" vertical="center" wrapText="1"/>
    </xf>
    <xf numFmtId="49" fontId="1" fillId="0" borderId="0" xfId="0" applyNumberFormat="1" applyFont="1" applyAlignment="1">
      <alignment vertical="top" wrapText="1"/>
    </xf>
    <xf numFmtId="0" fontId="1" fillId="0" borderId="0" xfId="0" applyFont="1" applyAlignment="1">
      <alignment vertical="top" wrapText="1"/>
    </xf>
    <xf numFmtId="0" fontId="9" fillId="0" borderId="13" xfId="0" applyFont="1" applyBorder="1" applyAlignment="1">
      <alignment horizontal="center" vertical="top"/>
    </xf>
    <xf numFmtId="2" fontId="49" fillId="0" borderId="13" xfId="0" applyNumberFormat="1" applyFont="1" applyBorder="1">
      <alignment vertical="top"/>
    </xf>
    <xf numFmtId="49" fontId="41" fillId="0" borderId="0" xfId="0" applyNumberFormat="1" applyFont="1">
      <alignment vertical="top"/>
    </xf>
    <xf numFmtId="2" fontId="49" fillId="0" borderId="14" xfId="0" applyNumberFormat="1" applyFont="1" applyBorder="1" applyAlignment="1"/>
    <xf numFmtId="2" fontId="49" fillId="0" borderId="0" xfId="0" applyNumberFormat="1" applyFont="1" applyAlignment="1"/>
    <xf numFmtId="0" fontId="21" fillId="0" borderId="0" xfId="0" applyFont="1" applyAlignment="1">
      <alignment vertical="top" wrapText="1"/>
    </xf>
    <xf numFmtId="0" fontId="42" fillId="0" borderId="14" xfId="0" applyFont="1" applyBorder="1">
      <alignment vertical="top"/>
    </xf>
    <xf numFmtId="49" fontId="67" fillId="0" borderId="0" xfId="0" applyNumberFormat="1" applyFont="1">
      <alignment vertical="top"/>
    </xf>
    <xf numFmtId="49" fontId="1" fillId="0" borderId="0" xfId="0" applyNumberFormat="1" applyFont="1" applyAlignment="1">
      <alignment horizontal="left"/>
    </xf>
    <xf numFmtId="0" fontId="9" fillId="0" borderId="0" xfId="0" applyFont="1" applyAlignment="1">
      <alignment horizontal="center" vertical="top" wrapText="1"/>
    </xf>
    <xf numFmtId="2" fontId="9" fillId="0" borderId="35" xfId="0" applyNumberFormat="1" applyFont="1" applyBorder="1">
      <alignment vertical="top"/>
    </xf>
    <xf numFmtId="49" fontId="9" fillId="0" borderId="0" xfId="0" applyNumberFormat="1" applyFont="1">
      <alignment vertical="top"/>
    </xf>
    <xf numFmtId="0" fontId="53" fillId="0" borderId="35" xfId="0" applyFont="1" applyBorder="1">
      <alignment vertical="top"/>
    </xf>
    <xf numFmtId="0" fontId="68" fillId="0" borderId="0" xfId="0" applyFont="1">
      <alignment vertical="top"/>
    </xf>
    <xf numFmtId="0" fontId="68" fillId="0" borderId="35" xfId="0" applyFont="1" applyBorder="1">
      <alignment vertical="top"/>
    </xf>
    <xf numFmtId="2" fontId="41" fillId="0" borderId="14" xfId="0" applyNumberFormat="1" applyFont="1" applyBorder="1">
      <alignment vertical="top"/>
    </xf>
    <xf numFmtId="2" fontId="41" fillId="0" borderId="0" xfId="0" applyNumberFormat="1" applyFont="1">
      <alignment vertical="top"/>
    </xf>
    <xf numFmtId="43" fontId="40" fillId="0" borderId="0" xfId="1" applyFont="1" applyFill="1" applyAlignment="1">
      <alignment horizontal="left" vertical="center"/>
    </xf>
    <xf numFmtId="43" fontId="9" fillId="0" borderId="0" xfId="1" applyFont="1" applyFill="1" applyBorder="1" applyAlignment="1">
      <alignment horizontal="right" vertical="justify" shrinkToFit="1"/>
    </xf>
    <xf numFmtId="43" fontId="9" fillId="0" borderId="14" xfId="1" applyFont="1" applyFill="1" applyBorder="1" applyAlignment="1">
      <alignment horizontal="right" vertical="justify"/>
    </xf>
    <xf numFmtId="43" fontId="9" fillId="0" borderId="14" xfId="1" applyFont="1" applyFill="1" applyBorder="1" applyAlignment="1">
      <alignment horizontal="center"/>
    </xf>
    <xf numFmtId="0" fontId="62" fillId="0" borderId="0" xfId="0" applyFont="1">
      <alignment vertical="top"/>
    </xf>
    <xf numFmtId="165" fontId="9" fillId="0" borderId="14" xfId="0" applyNumberFormat="1" applyFont="1" applyBorder="1" applyAlignment="1">
      <alignment horizontal="right"/>
    </xf>
    <xf numFmtId="0" fontId="21" fillId="0" borderId="0" xfId="0" applyFont="1" applyAlignment="1">
      <alignment horizontal="left" vertical="center"/>
    </xf>
    <xf numFmtId="0" fontId="9" fillId="0" borderId="21" xfId="0" applyFont="1" applyBorder="1" applyAlignment="1">
      <alignment horizontal="center" vertical="center"/>
    </xf>
    <xf numFmtId="0" fontId="9" fillId="0" borderId="21" xfId="0" applyFont="1" applyBorder="1" applyAlignment="1">
      <alignment horizontal="center" vertical="center" wrapText="1"/>
    </xf>
    <xf numFmtId="43" fontId="21" fillId="0" borderId="21" xfId="1" applyFont="1" applyFill="1" applyBorder="1"/>
    <xf numFmtId="0" fontId="69" fillId="0" borderId="0" xfId="0" applyFont="1">
      <alignment vertical="top"/>
    </xf>
    <xf numFmtId="0" fontId="69" fillId="0" borderId="0" xfId="0" applyFont="1" applyAlignment="1">
      <alignment vertical="center"/>
    </xf>
    <xf numFmtId="8" fontId="9" fillId="0" borderId="0" xfId="0" applyNumberFormat="1" applyFont="1" applyAlignment="1">
      <alignment horizontal="center" vertical="center"/>
    </xf>
    <xf numFmtId="166" fontId="9" fillId="0" borderId="0" xfId="0" applyNumberFormat="1" applyFont="1" applyAlignment="1">
      <alignment horizontal="right"/>
    </xf>
    <xf numFmtId="43" fontId="9" fillId="0" borderId="0" xfId="1" applyFont="1" applyFill="1" applyBorder="1" applyAlignment="1">
      <alignment horizontal="right" vertical="center" shrinkToFit="1"/>
    </xf>
    <xf numFmtId="43" fontId="9" fillId="0" borderId="0" xfId="1" applyFont="1" applyFill="1" applyBorder="1" applyAlignment="1">
      <alignment horizontal="center" vertical="center" shrinkToFit="1"/>
    </xf>
    <xf numFmtId="0" fontId="51" fillId="0" borderId="0" xfId="0" applyFont="1" applyAlignment="1">
      <alignment horizontal="left" vertical="top" wrapText="1"/>
    </xf>
    <xf numFmtId="0" fontId="14" fillId="0" borderId="0" xfId="0" applyFont="1" applyAlignment="1">
      <alignment horizontal="center" vertical="top"/>
    </xf>
    <xf numFmtId="0" fontId="14" fillId="0" borderId="0" xfId="0" applyFont="1" applyAlignment="1">
      <alignment horizontal="left" vertical="top" indent="2"/>
    </xf>
    <xf numFmtId="0" fontId="70" fillId="0" borderId="0" xfId="0" applyFont="1" applyAlignment="1">
      <alignment horizontal="left" vertical="top"/>
    </xf>
    <xf numFmtId="0" fontId="70" fillId="0" borderId="0" xfId="0" applyFont="1">
      <alignment vertical="top"/>
    </xf>
    <xf numFmtId="2" fontId="14" fillId="0" borderId="0" xfId="0" applyNumberFormat="1" applyFont="1">
      <alignment vertical="top"/>
    </xf>
    <xf numFmtId="43" fontId="9" fillId="0" borderId="14" xfId="1" applyFont="1" applyFill="1" applyBorder="1" applyAlignment="1">
      <alignment horizontal="right" vertical="top"/>
    </xf>
    <xf numFmtId="43" fontId="9" fillId="0" borderId="14" xfId="0" applyNumberFormat="1" applyFont="1" applyBorder="1" applyAlignment="1">
      <alignment horizontal="right" vertical="top"/>
    </xf>
    <xf numFmtId="43" fontId="9" fillId="0" borderId="14" xfId="1" applyFont="1" applyBorder="1" applyAlignment="1">
      <alignment horizontal="right"/>
    </xf>
    <xf numFmtId="0" fontId="0" fillId="0" borderId="0" xfId="0" applyAlignment="1">
      <alignment horizontal="right"/>
    </xf>
    <xf numFmtId="0" fontId="9" fillId="0" borderId="14" xfId="0" applyFont="1" applyBorder="1" applyAlignment="1">
      <alignment horizontal="right"/>
    </xf>
    <xf numFmtId="43" fontId="9" fillId="0" borderId="0" xfId="1" applyFont="1" applyAlignment="1">
      <alignment horizontal="right"/>
    </xf>
    <xf numFmtId="40" fontId="9" fillId="0" borderId="20" xfId="0" applyNumberFormat="1" applyFont="1" applyBorder="1" applyAlignment="1">
      <alignment vertical="center"/>
    </xf>
    <xf numFmtId="40" fontId="9" fillId="0" borderId="21" xfId="0" applyNumberFormat="1" applyFont="1" applyBorder="1" applyAlignment="1">
      <alignment vertical="center"/>
    </xf>
    <xf numFmtId="40" fontId="9" fillId="0" borderId="3" xfId="0" applyNumberFormat="1" applyFont="1" applyBorder="1" applyAlignment="1">
      <alignment vertical="center"/>
    </xf>
    <xf numFmtId="40" fontId="9" fillId="0" borderId="45" xfId="0" applyNumberFormat="1" applyFont="1" applyBorder="1" applyAlignment="1">
      <alignment vertical="center"/>
    </xf>
    <xf numFmtId="40" fontId="9" fillId="0" borderId="46" xfId="0" applyNumberFormat="1" applyFont="1" applyBorder="1" applyAlignment="1">
      <alignment horizontal="right" vertical="center"/>
    </xf>
    <xf numFmtId="0" fontId="9" fillId="0" borderId="14" xfId="0" applyFont="1" applyBorder="1" applyAlignment="1">
      <alignment horizontal="left"/>
    </xf>
    <xf numFmtId="6" fontId="9" fillId="0" borderId="21" xfId="0" applyNumberFormat="1" applyFont="1" applyBorder="1" applyAlignment="1">
      <alignment horizontal="center" vertical="center" wrapText="1"/>
    </xf>
    <xf numFmtId="8" fontId="9" fillId="0" borderId="0" xfId="0" applyNumberFormat="1" applyFont="1">
      <alignment vertical="top"/>
    </xf>
    <xf numFmtId="0" fontId="71" fillId="0" borderId="52" xfId="0" applyFont="1" applyBorder="1" applyAlignment="1">
      <alignment horizontal="center" vertical="center" wrapText="1"/>
    </xf>
    <xf numFmtId="0" fontId="49" fillId="0" borderId="56" xfId="0" applyFont="1" applyBorder="1" applyAlignment="1">
      <alignment vertical="center" wrapText="1"/>
    </xf>
    <xf numFmtId="0" fontId="0" fillId="0" borderId="56" xfId="0" applyBorder="1" applyAlignment="1">
      <alignment vertical="top" wrapText="1"/>
    </xf>
    <xf numFmtId="0" fontId="0" fillId="0" borderId="55" xfId="0" applyBorder="1" applyAlignment="1">
      <alignment vertical="top" wrapText="1"/>
    </xf>
    <xf numFmtId="0" fontId="41" fillId="0" borderId="58" xfId="0" applyFont="1" applyBorder="1" applyAlignment="1">
      <alignment horizontal="center" vertical="center" wrapText="1"/>
    </xf>
    <xf numFmtId="8" fontId="41" fillId="0" borderId="58" xfId="0" applyNumberFormat="1" applyFont="1" applyBorder="1" applyAlignment="1">
      <alignment horizontal="center" vertical="center" wrapText="1"/>
    </xf>
    <xf numFmtId="8" fontId="41" fillId="0" borderId="59" xfId="0" applyNumberFormat="1" applyFont="1" applyBorder="1" applyAlignment="1">
      <alignment horizontal="center" vertical="center" wrapText="1"/>
    </xf>
    <xf numFmtId="0" fontId="49" fillId="0" borderId="60" xfId="0" applyFont="1" applyBorder="1" applyAlignment="1">
      <alignment horizontal="justify" vertical="center" wrapText="1"/>
    </xf>
    <xf numFmtId="0" fontId="49" fillId="0" borderId="60" xfId="0" applyFont="1" applyBorder="1" applyAlignment="1">
      <alignment vertical="center" wrapText="1"/>
    </xf>
    <xf numFmtId="0" fontId="0" fillId="0" borderId="60" xfId="0" applyBorder="1" applyAlignment="1">
      <alignment vertical="top" wrapText="1"/>
    </xf>
    <xf numFmtId="0" fontId="0" fillId="0" borderId="48" xfId="0" applyBorder="1" applyAlignment="1">
      <alignment vertical="top" wrapText="1"/>
    </xf>
    <xf numFmtId="0" fontId="1" fillId="0" borderId="58" xfId="0" applyFont="1" applyBorder="1" applyAlignment="1">
      <alignment horizontal="center" vertical="center" wrapText="1"/>
    </xf>
    <xf numFmtId="8" fontId="1" fillId="0" borderId="58" xfId="0" applyNumberFormat="1" applyFont="1" applyBorder="1" applyAlignment="1">
      <alignment horizontal="center" vertical="center" wrapText="1"/>
    </xf>
    <xf numFmtId="8" fontId="1" fillId="0" borderId="59" xfId="0" applyNumberFormat="1" applyFont="1" applyBorder="1" applyAlignment="1">
      <alignment horizontal="center" vertical="center" wrapText="1"/>
    </xf>
    <xf numFmtId="6" fontId="1" fillId="0" borderId="59" xfId="0" applyNumberFormat="1" applyFont="1" applyBorder="1" applyAlignment="1">
      <alignment horizontal="center" vertical="center" wrapText="1"/>
    </xf>
    <xf numFmtId="0" fontId="21" fillId="0" borderId="56" xfId="0" applyFont="1" applyBorder="1" applyAlignment="1">
      <alignment vertical="center" wrapText="1"/>
    </xf>
    <xf numFmtId="0" fontId="41" fillId="0" borderId="56" xfId="0" applyFont="1" applyBorder="1" applyAlignment="1">
      <alignment vertical="center" wrapText="1"/>
    </xf>
    <xf numFmtId="0" fontId="74" fillId="27" borderId="56" xfId="0" applyFont="1" applyFill="1" applyBorder="1" applyAlignment="1">
      <alignment vertical="center" wrapText="1"/>
    </xf>
    <xf numFmtId="0" fontId="0" fillId="27" borderId="56" xfId="0" applyFill="1" applyBorder="1" applyAlignment="1">
      <alignment vertical="top" wrapText="1"/>
    </xf>
    <xf numFmtId="0" fontId="0" fillId="27" borderId="55" xfId="0" applyFill="1" applyBorder="1" applyAlignment="1">
      <alignment vertical="top" wrapText="1"/>
    </xf>
    <xf numFmtId="0" fontId="75" fillId="27" borderId="58" xfId="0" applyFont="1" applyFill="1" applyBorder="1" applyAlignment="1">
      <alignment horizontal="center" vertical="center" wrapText="1"/>
    </xf>
    <xf numFmtId="8" fontId="75" fillId="27" borderId="58" xfId="0" applyNumberFormat="1" applyFont="1" applyFill="1" applyBorder="1" applyAlignment="1">
      <alignment horizontal="center" vertical="center" wrapText="1"/>
    </xf>
    <xf numFmtId="8" fontId="75" fillId="27" borderId="59" xfId="0" applyNumberFormat="1" applyFont="1" applyFill="1" applyBorder="1" applyAlignment="1">
      <alignment horizontal="center" vertical="center" wrapText="1"/>
    </xf>
    <xf numFmtId="8" fontId="76" fillId="0" borderId="59" xfId="0" applyNumberFormat="1" applyFont="1" applyBorder="1" applyAlignment="1">
      <alignment horizontal="center" vertical="center" wrapText="1"/>
    </xf>
    <xf numFmtId="0" fontId="0" fillId="27" borderId="48" xfId="0" applyFill="1" applyBorder="1" applyAlignment="1">
      <alignment vertical="top" wrapText="1"/>
    </xf>
    <xf numFmtId="0" fontId="0" fillId="0" borderId="0" xfId="0" applyAlignment="1">
      <alignment horizontal="left"/>
    </xf>
    <xf numFmtId="0" fontId="41"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52" xfId="0" applyBorder="1" applyAlignment="1">
      <alignment horizontal="left" vertical="center" wrapText="1"/>
    </xf>
    <xf numFmtId="0" fontId="1" fillId="0" borderId="7" xfId="0" applyFont="1" applyBorder="1" applyAlignment="1">
      <alignment horizontal="left" vertical="center" wrapText="1"/>
    </xf>
    <xf numFmtId="0" fontId="75" fillId="27" borderId="7" xfId="0" applyFont="1" applyFill="1" applyBorder="1" applyAlignment="1">
      <alignment horizontal="left" vertical="center" wrapText="1"/>
    </xf>
    <xf numFmtId="0" fontId="0" fillId="27" borderId="7" xfId="0" applyFill="1" applyBorder="1" applyAlignment="1">
      <alignment horizontal="left" vertical="center" wrapText="1"/>
    </xf>
    <xf numFmtId="0" fontId="0" fillId="27" borderId="52" xfId="0" applyFill="1" applyBorder="1" applyAlignment="1">
      <alignment horizontal="left" vertical="center" wrapText="1"/>
    </xf>
    <xf numFmtId="0" fontId="71" fillId="0" borderId="63" xfId="0" applyFont="1" applyBorder="1" applyAlignment="1">
      <alignment horizontal="center" vertical="center" wrapText="1"/>
    </xf>
    <xf numFmtId="0" fontId="41" fillId="0" borderId="64" xfId="0" applyFont="1" applyBorder="1" applyAlignment="1">
      <alignment horizontal="left" vertical="center" wrapText="1"/>
    </xf>
    <xf numFmtId="0" fontId="41" fillId="0" borderId="9" xfId="0" applyFont="1" applyBorder="1" applyAlignment="1">
      <alignment horizontal="left" vertical="center" wrapText="1"/>
    </xf>
    <xf numFmtId="0" fontId="0" fillId="0" borderId="9" xfId="0" applyBorder="1" applyAlignment="1">
      <alignment horizontal="left" vertical="center" wrapText="1"/>
    </xf>
    <xf numFmtId="0" fontId="0" fillId="0" borderId="65" xfId="0" applyBorder="1" applyAlignment="1">
      <alignment horizontal="left" vertical="center" wrapText="1"/>
    </xf>
    <xf numFmtId="0" fontId="1" fillId="0" borderId="64" xfId="0" applyFont="1" applyBorder="1" applyAlignment="1">
      <alignment horizontal="left" vertical="center" wrapText="1"/>
    </xf>
    <xf numFmtId="0" fontId="1" fillId="0" borderId="9" xfId="0" applyFont="1" applyBorder="1" applyAlignment="1">
      <alignment horizontal="left" vertical="center" wrapText="1"/>
    </xf>
    <xf numFmtId="0" fontId="75" fillId="27" borderId="9" xfId="0" applyFont="1" applyFill="1" applyBorder="1" applyAlignment="1">
      <alignment horizontal="left" vertical="center" wrapText="1"/>
    </xf>
    <xf numFmtId="0" fontId="0" fillId="27" borderId="9" xfId="0" applyFill="1" applyBorder="1" applyAlignment="1">
      <alignment horizontal="left" vertical="center" wrapText="1"/>
    </xf>
    <xf numFmtId="0" fontId="0" fillId="27" borderId="65" xfId="0" applyFill="1" applyBorder="1" applyAlignment="1">
      <alignment horizontal="left" vertical="center" wrapText="1"/>
    </xf>
    <xf numFmtId="0" fontId="75" fillId="27" borderId="64" xfId="0" applyFont="1" applyFill="1" applyBorder="1" applyAlignment="1">
      <alignment horizontal="left" vertical="center" wrapText="1"/>
    </xf>
    <xf numFmtId="0" fontId="0" fillId="27" borderId="0" xfId="0" applyFill="1" applyBorder="1" applyAlignment="1">
      <alignment horizontal="left" vertical="center" wrapText="1"/>
    </xf>
    <xf numFmtId="0" fontId="0" fillId="27" borderId="57" xfId="0" applyFill="1" applyBorder="1" applyAlignment="1">
      <alignment horizontal="left" vertical="center" wrapText="1"/>
    </xf>
    <xf numFmtId="0" fontId="41" fillId="0" borderId="4" xfId="0" applyFont="1" applyBorder="1" applyAlignment="1">
      <alignment horizontal="left" vertical="center" wrapText="1"/>
    </xf>
    <xf numFmtId="0" fontId="41" fillId="0" borderId="6" xfId="0" applyFont="1" applyBorder="1" applyAlignment="1">
      <alignment horizontal="left" vertical="center" wrapText="1"/>
    </xf>
    <xf numFmtId="0" fontId="41" fillId="0" borderId="61" xfId="0" applyFont="1" applyBorder="1" applyAlignment="1">
      <alignment horizontal="left" vertical="center" wrapText="1"/>
    </xf>
    <xf numFmtId="0" fontId="1" fillId="0" borderId="6" xfId="0" applyFont="1" applyBorder="1" applyAlignment="1">
      <alignment horizontal="left" vertical="center" wrapText="1"/>
    </xf>
    <xf numFmtId="0" fontId="1" fillId="0" borderId="61" xfId="0" applyFont="1" applyBorder="1" applyAlignment="1">
      <alignment horizontal="left" vertical="center" wrapText="1"/>
    </xf>
    <xf numFmtId="0" fontId="75" fillId="27" borderId="6" xfId="0" applyFont="1" applyFill="1" applyBorder="1" applyAlignment="1">
      <alignment horizontal="left" vertical="center" wrapText="1"/>
    </xf>
    <xf numFmtId="0" fontId="75" fillId="27" borderId="61" xfId="0" applyFont="1" applyFill="1" applyBorder="1" applyAlignment="1">
      <alignment horizontal="left" vertical="center" wrapText="1"/>
    </xf>
    <xf numFmtId="0" fontId="76" fillId="0" borderId="61" xfId="0" applyFont="1" applyBorder="1" applyAlignment="1">
      <alignment horizontal="left" vertical="center" wrapText="1"/>
    </xf>
    <xf numFmtId="0" fontId="41" fillId="0" borderId="4" xfId="0" applyFont="1" applyBorder="1" applyAlignment="1">
      <alignment horizontal="center" vertical="center" wrapText="1"/>
    </xf>
    <xf numFmtId="0" fontId="41" fillId="0" borderId="6" xfId="0" applyFont="1" applyBorder="1" applyAlignment="1">
      <alignment horizontal="center" vertical="center" wrapText="1"/>
    </xf>
    <xf numFmtId="8" fontId="41" fillId="0" borderId="6" xfId="0" applyNumberFormat="1" applyFont="1" applyBorder="1" applyAlignment="1">
      <alignment horizontal="center" vertical="center" wrapText="1"/>
    </xf>
    <xf numFmtId="8" fontId="41" fillId="0" borderId="61" xfId="0" applyNumberFormat="1" applyFont="1" applyBorder="1" applyAlignment="1">
      <alignment horizontal="center" vertical="center" wrapText="1"/>
    </xf>
    <xf numFmtId="0" fontId="1" fillId="0" borderId="6" xfId="0" applyFont="1" applyBorder="1" applyAlignment="1">
      <alignment horizontal="center" vertical="center" wrapText="1"/>
    </xf>
    <xf numFmtId="8" fontId="1" fillId="0" borderId="6" xfId="0" applyNumberFormat="1" applyFont="1" applyBorder="1" applyAlignment="1">
      <alignment horizontal="center" vertical="center" wrapText="1"/>
    </xf>
    <xf numFmtId="8" fontId="1" fillId="0" borderId="61" xfId="0" applyNumberFormat="1" applyFont="1" applyBorder="1" applyAlignment="1">
      <alignment horizontal="center" vertical="center" wrapText="1"/>
    </xf>
    <xf numFmtId="6" fontId="1" fillId="0" borderId="61" xfId="0" applyNumberFormat="1" applyFont="1" applyBorder="1" applyAlignment="1">
      <alignment horizontal="center" vertical="center" wrapText="1"/>
    </xf>
    <xf numFmtId="0" fontId="75" fillId="27" borderId="6" xfId="0" applyFont="1" applyFill="1" applyBorder="1" applyAlignment="1">
      <alignment horizontal="center" vertical="center" wrapText="1"/>
    </xf>
    <xf numFmtId="8" fontId="75" fillId="27" borderId="6" xfId="0" applyNumberFormat="1" applyFont="1" applyFill="1" applyBorder="1" applyAlignment="1">
      <alignment horizontal="center" vertical="center" wrapText="1"/>
    </xf>
    <xf numFmtId="8" fontId="75" fillId="27" borderId="61" xfId="0" applyNumberFormat="1" applyFont="1" applyFill="1" applyBorder="1" applyAlignment="1">
      <alignment horizontal="center" vertical="center" wrapText="1"/>
    </xf>
    <xf numFmtId="8" fontId="76" fillId="0" borderId="61" xfId="0" applyNumberFormat="1" applyFont="1" applyBorder="1" applyAlignment="1">
      <alignment horizontal="center" vertical="center" wrapText="1"/>
    </xf>
    <xf numFmtId="0" fontId="21" fillId="0" borderId="54" xfId="0" applyFont="1" applyBorder="1" applyAlignment="1">
      <alignment horizontal="center" vertical="center" wrapText="1"/>
    </xf>
    <xf numFmtId="0" fontId="9" fillId="0" borderId="0" xfId="0" applyFont="1" applyAlignment="1">
      <alignment wrapText="1"/>
    </xf>
    <xf numFmtId="0" fontId="21" fillId="0" borderId="21"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vertical="center" wrapText="1"/>
    </xf>
    <xf numFmtId="0" fontId="9" fillId="0" borderId="21" xfId="0" applyFont="1" applyBorder="1" applyAlignment="1">
      <alignment vertical="center" wrapText="1"/>
    </xf>
    <xf numFmtId="0" fontId="21" fillId="0" borderId="0" xfId="0" applyFont="1" applyAlignment="1">
      <alignment vertical="top" wrapText="1"/>
    </xf>
    <xf numFmtId="0" fontId="21" fillId="0" borderId="23" xfId="0" applyFont="1" applyBorder="1" applyAlignment="1">
      <alignment horizontal="center" vertical="top"/>
    </xf>
    <xf numFmtId="0" fontId="21" fillId="0" borderId="6" xfId="0" applyFont="1" applyBorder="1" applyAlignment="1">
      <alignment horizontal="center" vertical="top"/>
    </xf>
    <xf numFmtId="0" fontId="21" fillId="0" borderId="4" xfId="0" applyFont="1" applyBorder="1" applyAlignment="1">
      <alignment horizontal="center"/>
    </xf>
    <xf numFmtId="0" fontId="78" fillId="0" borderId="0" xfId="0" applyFont="1" applyFill="1" applyAlignment="1">
      <alignment horizontal="right"/>
    </xf>
    <xf numFmtId="0" fontId="40" fillId="0" borderId="0" xfId="3" applyFont="1" applyAlignment="1">
      <alignment wrapText="1"/>
    </xf>
    <xf numFmtId="0" fontId="1" fillId="0" borderId="0" xfId="3" applyAlignment="1"/>
    <xf numFmtId="0" fontId="9" fillId="0" borderId="0" xfId="3" applyFont="1" applyAlignment="1"/>
    <xf numFmtId="0" fontId="9" fillId="0" borderId="0" xfId="3" applyFont="1" applyAlignment="1">
      <alignment wrapText="1"/>
    </xf>
    <xf numFmtId="0" fontId="21" fillId="0" borderId="21" xfId="3" applyFont="1" applyBorder="1" applyAlignment="1">
      <alignment horizontal="left" vertical="center" wrapText="1"/>
    </xf>
    <xf numFmtId="0" fontId="21" fillId="0" borderId="21" xfId="3" applyFont="1" applyBorder="1" applyAlignment="1">
      <alignment horizontal="center"/>
    </xf>
    <xf numFmtId="0" fontId="9" fillId="0" borderId="21" xfId="3" applyFont="1" applyBorder="1" applyAlignment="1">
      <alignment horizontal="left" vertical="center" wrapText="1"/>
    </xf>
    <xf numFmtId="0" fontId="9" fillId="0" borderId="21" xfId="3" applyFont="1" applyBorder="1" applyAlignment="1">
      <alignment horizontal="center" wrapText="1"/>
    </xf>
    <xf numFmtId="0" fontId="9" fillId="0" borderId="21" xfId="3" applyFont="1" applyBorder="1" applyAlignment="1">
      <alignment wrapText="1"/>
    </xf>
    <xf numFmtId="0" fontId="9" fillId="0" borderId="21" xfId="3" applyFont="1" applyBorder="1" applyAlignment="1">
      <alignment vertical="top" wrapText="1"/>
    </xf>
    <xf numFmtId="0" fontId="9" fillId="0" borderId="0" xfId="3" applyFont="1" applyAlignment="1">
      <alignment horizontal="center" vertical="center"/>
    </xf>
    <xf numFmtId="0" fontId="1" fillId="0" borderId="0" xfId="3" applyAlignment="1">
      <alignment horizontal="center" vertical="center"/>
    </xf>
    <xf numFmtId="0" fontId="21" fillId="0" borderId="21" xfId="3" applyFont="1" applyBorder="1" applyAlignment="1">
      <alignment wrapText="1"/>
    </xf>
    <xf numFmtId="0" fontId="9" fillId="0" borderId="0" xfId="3" applyFont="1" applyAlignment="1">
      <alignment horizontal="left"/>
    </xf>
    <xf numFmtId="0" fontId="9" fillId="0" borderId="42" xfId="3" applyFont="1" applyBorder="1" applyAlignment="1">
      <alignment horizontal="left"/>
    </xf>
    <xf numFmtId="0" fontId="9" fillId="0" borderId="45" xfId="3" applyFont="1" applyBorder="1" applyAlignment="1">
      <alignment wrapText="1"/>
    </xf>
    <xf numFmtId="0" fontId="9" fillId="0" borderId="45" xfId="3" applyFont="1" applyBorder="1" applyAlignment="1">
      <alignment horizontal="center" wrapText="1"/>
    </xf>
    <xf numFmtId="0" fontId="9" fillId="0" borderId="24" xfId="3" applyFont="1" applyBorder="1" applyAlignment="1">
      <alignment horizontal="left"/>
    </xf>
    <xf numFmtId="0" fontId="9" fillId="0" borderId="25" xfId="3" applyFont="1" applyBorder="1" applyAlignment="1">
      <alignment horizontal="left"/>
    </xf>
    <xf numFmtId="0" fontId="1" fillId="0" borderId="0" xfId="3" applyAlignment="1">
      <alignment horizontal="left" vertical="center" wrapText="1"/>
    </xf>
    <xf numFmtId="43" fontId="9" fillId="0" borderId="21" xfId="1" applyFont="1" applyBorder="1" applyAlignment="1">
      <alignment horizontal="left" wrapText="1"/>
    </xf>
    <xf numFmtId="0" fontId="45" fillId="0" borderId="0" xfId="3" applyFont="1" applyAlignment="1"/>
    <xf numFmtId="0" fontId="1" fillId="0" borderId="0" xfId="3" applyAlignment="1">
      <alignment wrapText="1"/>
    </xf>
    <xf numFmtId="40" fontId="9" fillId="0" borderId="74" xfId="0" applyNumberFormat="1" applyFont="1" applyBorder="1" applyAlignment="1">
      <alignment horizontal="right" vertical="center"/>
    </xf>
    <xf numFmtId="167" fontId="9" fillId="0" borderId="14" xfId="0" applyNumberFormat="1" applyFont="1" applyBorder="1" applyAlignment="1">
      <alignment horizontal="right" vertical="top"/>
    </xf>
    <xf numFmtId="0" fontId="40" fillId="0" borderId="0" xfId="0" applyFont="1" applyAlignment="1">
      <alignment vertical="center"/>
    </xf>
    <xf numFmtId="0" fontId="40" fillId="0" borderId="0" xfId="0" applyFont="1">
      <alignment vertical="top"/>
    </xf>
    <xf numFmtId="0" fontId="79" fillId="0" borderId="0" xfId="0" applyFont="1" applyAlignment="1">
      <alignment horizontal="left" vertical="top"/>
    </xf>
    <xf numFmtId="43" fontId="9" fillId="0" borderId="0" xfId="0" applyNumberFormat="1" applyFont="1" applyAlignment="1">
      <alignment horizontal="right" vertical="top"/>
    </xf>
    <xf numFmtId="43" fontId="9" fillId="0" borderId="0" xfId="1" applyFont="1" applyFill="1" applyAlignment="1">
      <alignment horizontal="center" vertical="top"/>
    </xf>
    <xf numFmtId="43" fontId="44" fillId="0" borderId="0" xfId="1" applyFont="1" applyFill="1" applyBorder="1" applyAlignment="1">
      <alignment vertical="top"/>
    </xf>
    <xf numFmtId="43" fontId="9" fillId="0" borderId="0" xfId="1" applyFont="1" applyFill="1" applyBorder="1" applyAlignment="1">
      <alignment horizontal="right" vertical="top"/>
    </xf>
    <xf numFmtId="43" fontId="79" fillId="0" borderId="0" xfId="1" applyFont="1" applyFill="1" applyBorder="1"/>
    <xf numFmtId="43" fontId="79" fillId="0" borderId="0" xfId="1" applyFont="1" applyFill="1" applyBorder="1" applyAlignment="1">
      <alignment vertical="top"/>
    </xf>
    <xf numFmtId="6" fontId="9" fillId="0" borderId="0" xfId="0" applyNumberFormat="1" applyFont="1" applyAlignment="1"/>
    <xf numFmtId="0" fontId="79" fillId="0" borderId="0" xfId="0" applyFont="1" applyAlignment="1">
      <alignment horizontal="center" vertical="top"/>
    </xf>
    <xf numFmtId="6" fontId="40" fillId="0" borderId="0" xfId="0" applyNumberFormat="1" applyFont="1" applyAlignment="1">
      <alignment vertical="justify"/>
    </xf>
    <xf numFmtId="0" fontId="40" fillId="0" borderId="0" xfId="0" applyFont="1" applyAlignment="1">
      <alignment horizontal="left" vertical="justify"/>
    </xf>
    <xf numFmtId="6" fontId="9" fillId="0" borderId="0" xfId="0" applyNumberFormat="1" applyFont="1" applyAlignment="1">
      <alignment horizontal="right" vertical="justify"/>
    </xf>
    <xf numFmtId="5" fontId="9" fillId="0" borderId="0" xfId="0" applyNumberFormat="1" applyFont="1" applyAlignment="1">
      <alignment horizontal="right" vertical="justify"/>
    </xf>
    <xf numFmtId="0" fontId="9" fillId="0" borderId="0" xfId="0" applyFont="1" applyAlignment="1">
      <alignment horizontal="left" vertical="justify"/>
    </xf>
    <xf numFmtId="0" fontId="9" fillId="0" borderId="0" xfId="0" applyFont="1" applyAlignment="1">
      <alignment horizontal="left" wrapText="1"/>
    </xf>
    <xf numFmtId="43" fontId="5" fillId="0" borderId="0" xfId="0" applyNumberFormat="1" applyFont="1" applyAlignment="1">
      <alignment horizontal="right" vertical="justify"/>
    </xf>
    <xf numFmtId="43" fontId="5" fillId="0" borderId="0" xfId="1" applyFont="1" applyFill="1" applyAlignment="1">
      <alignment horizontal="center"/>
    </xf>
    <xf numFmtId="0" fontId="5" fillId="0" borderId="0" xfId="0" applyFont="1" applyAlignment="1">
      <alignment horizontal="left"/>
    </xf>
    <xf numFmtId="8" fontId="9" fillId="0" borderId="0" xfId="1" applyNumberFormat="1" applyFont="1" applyFill="1" applyBorder="1" applyAlignment="1">
      <alignment horizontal="center" vertical="center" shrinkToFit="1"/>
    </xf>
    <xf numFmtId="0" fontId="81" fillId="0" borderId="0" xfId="0" applyFont="1">
      <alignment vertical="top"/>
    </xf>
    <xf numFmtId="0" fontId="80" fillId="0" borderId="0" xfId="0" applyFont="1">
      <alignment vertical="top"/>
    </xf>
    <xf numFmtId="0" fontId="80" fillId="0" borderId="0" xfId="0" applyFont="1" applyAlignment="1">
      <alignment horizontal="center" vertical="top"/>
    </xf>
    <xf numFmtId="43" fontId="53" fillId="0" borderId="0" xfId="0" applyNumberFormat="1" applyFont="1">
      <alignment vertical="top"/>
    </xf>
    <xf numFmtId="166" fontId="53" fillId="0" borderId="0" xfId="1" applyNumberFormat="1" applyFont="1" applyFill="1" applyBorder="1" applyAlignment="1">
      <alignment horizontal="right"/>
    </xf>
    <xf numFmtId="166" fontId="53" fillId="0" borderId="0" xfId="0" applyNumberFormat="1" applyFont="1" applyFill="1" applyAlignment="1">
      <alignment horizontal="right"/>
    </xf>
    <xf numFmtId="0" fontId="80" fillId="0" borderId="0" xfId="0" applyFont="1" applyFill="1">
      <alignment vertical="top"/>
    </xf>
    <xf numFmtId="0" fontId="13" fillId="0" borderId="0" xfId="3" applyFont="1">
      <alignment vertical="top"/>
    </xf>
    <xf numFmtId="0" fontId="13" fillId="0" borderId="0" xfId="3" applyFont="1" applyAlignment="1"/>
    <xf numFmtId="0" fontId="41" fillId="0" borderId="0" xfId="3" applyFont="1">
      <alignment vertical="top"/>
    </xf>
    <xf numFmtId="49" fontId="21" fillId="0" borderId="0" xfId="3" applyNumberFormat="1" applyFont="1" applyAlignment="1">
      <alignment horizontal="center"/>
    </xf>
    <xf numFmtId="2" fontId="9" fillId="0" borderId="0" xfId="3" applyNumberFormat="1" applyFont="1">
      <alignment vertical="top"/>
    </xf>
    <xf numFmtId="2" fontId="21" fillId="0" borderId="21" xfId="3" applyNumberFormat="1" applyFont="1" applyBorder="1" applyAlignment="1">
      <alignment horizontal="center" wrapText="1"/>
    </xf>
    <xf numFmtId="2" fontId="21" fillId="0" borderId="21" xfId="3" applyNumberFormat="1" applyFont="1" applyBorder="1" applyAlignment="1">
      <alignment horizontal="center"/>
    </xf>
    <xf numFmtId="0" fontId="21" fillId="0" borderId="21" xfId="3" applyFont="1" applyBorder="1" applyAlignment="1">
      <alignment horizontal="center" wrapText="1"/>
    </xf>
    <xf numFmtId="0" fontId="9" fillId="0" borderId="0" xfId="3" applyFont="1">
      <alignment vertical="top"/>
    </xf>
    <xf numFmtId="0" fontId="9" fillId="0" borderId="14" xfId="3" applyFont="1" applyBorder="1">
      <alignment vertical="top"/>
    </xf>
    <xf numFmtId="0" fontId="51" fillId="0" borderId="0" xfId="3" applyFont="1" applyAlignment="1">
      <alignment vertical="center"/>
    </xf>
    <xf numFmtId="43" fontId="9" fillId="0" borderId="14" xfId="3" applyNumberFormat="1" applyFont="1" applyBorder="1">
      <alignment vertical="top"/>
    </xf>
    <xf numFmtId="43" fontId="9" fillId="0" borderId="0" xfId="3" applyNumberFormat="1" applyFont="1" applyAlignment="1"/>
    <xf numFmtId="43" fontId="9" fillId="0" borderId="0" xfId="3" applyNumberFormat="1" applyFont="1">
      <alignment vertical="top"/>
    </xf>
    <xf numFmtId="43" fontId="13" fillId="0" borderId="0" xfId="3" applyNumberFormat="1" applyFont="1">
      <alignment vertical="top"/>
    </xf>
    <xf numFmtId="0" fontId="9" fillId="0" borderId="0" xfId="3" applyFont="1" applyAlignment="1">
      <alignment vertical="center"/>
    </xf>
    <xf numFmtId="43" fontId="13" fillId="0" borderId="0" xfId="3" applyNumberFormat="1" applyFont="1" applyAlignment="1"/>
    <xf numFmtId="0" fontId="1" fillId="0" borderId="0" xfId="3">
      <alignment vertical="top"/>
    </xf>
    <xf numFmtId="0" fontId="14" fillId="0" borderId="14" xfId="3" applyFont="1" applyBorder="1">
      <alignment vertical="top"/>
    </xf>
    <xf numFmtId="0" fontId="14" fillId="0" borderId="0" xfId="3" applyFont="1">
      <alignment vertical="top"/>
    </xf>
    <xf numFmtId="43" fontId="9" fillId="0" borderId="0" xfId="3" applyNumberFormat="1" applyFont="1" applyAlignment="1">
      <alignment horizontal="right" vertical="center"/>
    </xf>
    <xf numFmtId="43" fontId="14" fillId="0" borderId="0" xfId="3" applyNumberFormat="1" applyFont="1">
      <alignment vertical="top"/>
    </xf>
    <xf numFmtId="43" fontId="9" fillId="0" borderId="14" xfId="3" applyNumberFormat="1" applyFont="1" applyBorder="1" applyAlignment="1">
      <alignment horizontal="right" vertical="center"/>
    </xf>
    <xf numFmtId="0" fontId="54" fillId="0" borderId="0" xfId="3" applyFont="1">
      <alignment vertical="top"/>
    </xf>
    <xf numFmtId="0" fontId="14" fillId="0" borderId="0" xfId="3" applyFont="1" applyAlignment="1"/>
    <xf numFmtId="0" fontId="54" fillId="0" borderId="0" xfId="3" applyFont="1" applyAlignment="1"/>
    <xf numFmtId="0" fontId="21" fillId="0" borderId="0" xfId="3" applyFont="1" applyAlignment="1">
      <alignment horizontal="left"/>
    </xf>
    <xf numFmtId="43" fontId="21" fillId="0" borderId="21" xfId="3" applyNumberFormat="1" applyFont="1" applyBorder="1" applyAlignment="1">
      <alignment horizontal="left" wrapText="1"/>
    </xf>
    <xf numFmtId="0" fontId="21" fillId="0" borderId="0" xfId="3" applyFont="1" applyAlignment="1">
      <alignment horizontal="left" wrapText="1"/>
    </xf>
    <xf numFmtId="2" fontId="21" fillId="0" borderId="0" xfId="3" applyNumberFormat="1" applyFont="1" applyAlignment="1">
      <alignment horizontal="center" wrapText="1"/>
    </xf>
    <xf numFmtId="0" fontId="21" fillId="0" borderId="0" xfId="3" applyFont="1" applyAlignment="1">
      <alignment horizontal="right" vertical="justify"/>
    </xf>
    <xf numFmtId="165" fontId="9" fillId="0" borderId="0" xfId="3" applyNumberFormat="1" applyFont="1" applyAlignment="1">
      <alignment horizontal="right" vertical="justify"/>
    </xf>
    <xf numFmtId="43" fontId="9" fillId="0" borderId="14" xfId="3" applyNumberFormat="1" applyFont="1" applyBorder="1" applyAlignment="1"/>
    <xf numFmtId="43" fontId="9" fillId="0" borderId="0" xfId="3" applyNumberFormat="1" applyFont="1" applyAlignment="1">
      <alignment horizontal="right" vertical="justify"/>
    </xf>
    <xf numFmtId="43" fontId="9" fillId="0" borderId="0" xfId="3" applyNumberFormat="1" applyFont="1" applyAlignment="1">
      <alignment horizontal="right" wrapText="1"/>
    </xf>
    <xf numFmtId="0" fontId="9" fillId="0" borderId="0" xfId="3" applyFont="1" applyAlignment="1">
      <alignment horizontal="right"/>
    </xf>
    <xf numFmtId="0" fontId="9" fillId="0" borderId="0" xfId="3" applyFont="1" applyAlignment="1">
      <alignment vertical="top" wrapText="1"/>
    </xf>
    <xf numFmtId="0" fontId="42" fillId="0" borderId="0" xfId="3" applyFont="1">
      <alignment vertical="top"/>
    </xf>
    <xf numFmtId="0" fontId="51" fillId="0" borderId="0" xfId="3" applyFont="1" applyAlignment="1">
      <alignment horizontal="left"/>
    </xf>
    <xf numFmtId="0" fontId="84" fillId="0" borderId="0" xfId="3" applyFont="1">
      <alignment vertical="top"/>
    </xf>
    <xf numFmtId="0" fontId="75" fillId="27" borderId="61" xfId="0" applyFont="1" applyFill="1" applyBorder="1" applyAlignment="1">
      <alignment horizontal="center" vertical="center" wrapText="1"/>
    </xf>
    <xf numFmtId="0" fontId="41" fillId="0" borderId="5" xfId="0" applyFont="1" applyBorder="1" applyAlignment="1">
      <alignment vertical="center" wrapText="1"/>
    </xf>
    <xf numFmtId="8" fontId="41" fillId="0" borderId="41" xfId="0" applyNumberFormat="1" applyFont="1" applyBorder="1" applyAlignment="1">
      <alignment horizontal="center" vertical="center" wrapText="1"/>
    </xf>
    <xf numFmtId="0" fontId="41" fillId="0" borderId="8" xfId="0" applyFont="1" applyBorder="1" applyAlignment="1">
      <alignment vertical="center" wrapText="1"/>
    </xf>
    <xf numFmtId="0" fontId="41" fillId="0" borderId="54" xfId="0" applyFont="1" applyBorder="1" applyAlignment="1">
      <alignment vertical="center" wrapText="1"/>
    </xf>
    <xf numFmtId="8" fontId="41" fillId="0" borderId="52" xfId="0" applyNumberFormat="1" applyFont="1" applyBorder="1" applyAlignment="1">
      <alignment horizontal="center" vertical="center" wrapText="1"/>
    </xf>
    <xf numFmtId="0" fontId="9" fillId="0" borderId="0" xfId="0" applyFont="1" applyAlignment="1">
      <alignment wrapText="1"/>
    </xf>
    <xf numFmtId="0" fontId="9" fillId="0" borderId="21" xfId="3" applyFont="1" applyBorder="1" applyAlignment="1">
      <alignment horizontal="left"/>
    </xf>
    <xf numFmtId="0" fontId="21" fillId="0" borderId="0" xfId="3" applyFont="1" applyAlignment="1">
      <alignment horizontal="left" vertical="center" wrapText="1"/>
    </xf>
    <xf numFmtId="0" fontId="21" fillId="0" borderId="0" xfId="3" applyFont="1" applyAlignment="1">
      <alignment horizontal="left" vertical="center"/>
    </xf>
    <xf numFmtId="0" fontId="9" fillId="0" borderId="21" xfId="3" applyFont="1" applyBorder="1" applyAlignment="1">
      <alignment horizontal="left" vertical="center" wrapText="1"/>
    </xf>
    <xf numFmtId="0" fontId="21" fillId="0" borderId="21" xfId="3" applyFont="1" applyBorder="1" applyAlignment="1">
      <alignment horizontal="left" vertical="center"/>
    </xf>
    <xf numFmtId="0" fontId="21" fillId="0" borderId="42" xfId="3" applyFont="1" applyBorder="1" applyAlignment="1">
      <alignment horizontal="left" vertical="center"/>
    </xf>
    <xf numFmtId="0" fontId="21" fillId="0" borderId="21" xfId="3" applyFont="1" applyBorder="1" applyAlignment="1">
      <alignment horizontal="left" vertical="center" wrapText="1"/>
    </xf>
    <xf numFmtId="0" fontId="9" fillId="0" borderId="21" xfId="3" applyFont="1" applyBorder="1" applyAlignment="1">
      <alignment horizontal="left" wrapText="1"/>
    </xf>
    <xf numFmtId="0" fontId="9" fillId="0" borderId="21" xfId="3" applyFont="1" applyBorder="1" applyAlignment="1">
      <alignment horizontal="justify" wrapText="1"/>
    </xf>
    <xf numFmtId="0" fontId="9" fillId="0" borderId="24" xfId="3" applyFont="1" applyBorder="1" applyAlignment="1">
      <alignment horizontal="left" wrapText="1"/>
    </xf>
    <xf numFmtId="0" fontId="9" fillId="0" borderId="25" xfId="3" applyFont="1" applyBorder="1" applyAlignment="1">
      <alignment horizontal="left" wrapText="1"/>
    </xf>
    <xf numFmtId="0" fontId="9" fillId="0" borderId="21" xfId="3" applyFont="1" applyBorder="1" applyAlignment="1">
      <alignment horizontal="justify" vertical="top" wrapText="1"/>
    </xf>
    <xf numFmtId="49" fontId="9" fillId="0" borderId="21" xfId="3" applyNumberFormat="1" applyFont="1" applyBorder="1" applyAlignment="1">
      <alignment horizontal="left" wrapText="1" indent="2"/>
    </xf>
    <xf numFmtId="49" fontId="9" fillId="0" borderId="21" xfId="3" applyNumberFormat="1" applyFont="1" applyBorder="1" applyAlignment="1">
      <alignment horizontal="justify"/>
    </xf>
    <xf numFmtId="49" fontId="9" fillId="0" borderId="21" xfId="3" applyNumberFormat="1" applyFont="1" applyBorder="1" applyAlignment="1">
      <alignment horizontal="left" indent="2"/>
    </xf>
    <xf numFmtId="0" fontId="9" fillId="0" borderId="0" xfId="0" applyFont="1" applyAlignment="1">
      <alignment shrinkToFit="1"/>
    </xf>
    <xf numFmtId="0" fontId="9" fillId="0" borderId="0" xfId="0" applyFont="1" applyAlignment="1">
      <alignment horizontal="left" vertical="center" wrapText="1"/>
    </xf>
    <xf numFmtId="0" fontId="21" fillId="0" borderId="21" xfId="0" applyFont="1" applyBorder="1" applyAlignment="1">
      <alignment horizontal="center" vertical="center"/>
    </xf>
    <xf numFmtId="0" fontId="9" fillId="0" borderId="0" xfId="0" applyFont="1" applyAlignment="1">
      <alignment vertical="center" wrapText="1"/>
    </xf>
    <xf numFmtId="0" fontId="21" fillId="0" borderId="15" xfId="0" applyFont="1" applyBorder="1" applyAlignment="1">
      <alignment vertical="center" wrapText="1"/>
    </xf>
    <xf numFmtId="0" fontId="21" fillId="0" borderId="18" xfId="0" applyFont="1" applyBorder="1" applyAlignment="1">
      <alignment vertical="center" wrapText="1"/>
    </xf>
    <xf numFmtId="0" fontId="21" fillId="0" borderId="16" xfId="0" applyFont="1" applyBorder="1" applyAlignment="1">
      <alignment horizontal="center" vertical="center" wrapText="1"/>
    </xf>
    <xf numFmtId="0" fontId="21" fillId="0" borderId="17" xfId="0" applyFont="1" applyBorder="1" applyAlignment="1">
      <alignment wrapText="1"/>
    </xf>
    <xf numFmtId="0" fontId="21" fillId="0" borderId="1" xfId="0" applyFont="1" applyBorder="1" applyAlignment="1">
      <alignment horizontal="center" vertical="center" wrapText="1"/>
    </xf>
    <xf numFmtId="0" fontId="21" fillId="0" borderId="35" xfId="0" applyFont="1" applyBorder="1" applyAlignment="1">
      <alignment wrapText="1"/>
    </xf>
    <xf numFmtId="0" fontId="9" fillId="0" borderId="21" xfId="0" applyFont="1" applyBorder="1" applyAlignment="1">
      <alignment vertical="center" wrapText="1"/>
    </xf>
    <xf numFmtId="0" fontId="21" fillId="0" borderId="10" xfId="0" applyFont="1" applyBorder="1" applyAlignment="1">
      <alignment horizontal="center"/>
    </xf>
    <xf numFmtId="0" fontId="21" fillId="0" borderId="12" xfId="0" applyFont="1" applyBorder="1" applyAlignment="1">
      <alignment horizontal="center"/>
    </xf>
    <xf numFmtId="0" fontId="21" fillId="0" borderId="40" xfId="0" applyFont="1" applyBorder="1" applyAlignment="1">
      <alignment horizontal="center"/>
    </xf>
    <xf numFmtId="0" fontId="21" fillId="0" borderId="41" xfId="0" applyFont="1" applyBorder="1" applyAlignment="1">
      <alignment horizontal="center"/>
    </xf>
    <xf numFmtId="0" fontId="9" fillId="0" borderId="44" xfId="0" applyFont="1" applyBorder="1" applyAlignment="1">
      <alignment vertical="center" wrapText="1"/>
    </xf>
    <xf numFmtId="0" fontId="9" fillId="0" borderId="20" xfId="0" applyFont="1" applyBorder="1" applyAlignment="1">
      <alignment vertical="center" wrapText="1"/>
    </xf>
    <xf numFmtId="0" fontId="9" fillId="0" borderId="3" xfId="0" applyFont="1" applyBorder="1" applyAlignment="1">
      <alignment vertical="center" wrapText="1"/>
    </xf>
    <xf numFmtId="40" fontId="9" fillId="0" borderId="3" xfId="0" applyNumberFormat="1" applyFont="1" applyBorder="1" applyAlignment="1">
      <alignment horizontal="center" vertical="center"/>
    </xf>
    <xf numFmtId="40" fontId="9" fillId="0" borderId="38" xfId="0" applyNumberFormat="1" applyFont="1" applyBorder="1" applyAlignment="1">
      <alignment horizontal="center" vertical="center"/>
    </xf>
    <xf numFmtId="40" fontId="9" fillId="0" borderId="39" xfId="0" applyNumberFormat="1" applyFont="1" applyBorder="1" applyAlignment="1">
      <alignment horizontal="center" vertical="center"/>
    </xf>
    <xf numFmtId="40" fontId="9" fillId="0" borderId="24" xfId="0" applyNumberFormat="1" applyFont="1" applyBorder="1" applyAlignment="1">
      <alignment horizontal="center" vertical="center"/>
    </xf>
    <xf numFmtId="40" fontId="9" fillId="0" borderId="25" xfId="0" applyNumberFormat="1" applyFont="1" applyBorder="1" applyAlignment="1">
      <alignment horizontal="center" vertical="center"/>
    </xf>
    <xf numFmtId="0" fontId="9" fillId="0" borderId="38" xfId="0" applyFont="1" applyBorder="1" applyAlignment="1">
      <alignment vertical="center"/>
    </xf>
    <xf numFmtId="0" fontId="9" fillId="0" borderId="39" xfId="0" applyFont="1" applyBorder="1" applyAlignment="1">
      <alignment vertical="center"/>
    </xf>
    <xf numFmtId="0" fontId="21" fillId="0" borderId="8" xfId="0" applyFont="1" applyBorder="1" applyAlignment="1"/>
    <xf numFmtId="0" fontId="21" fillId="0" borderId="5" xfId="0" applyFont="1" applyBorder="1" applyAlignment="1"/>
    <xf numFmtId="0" fontId="9" fillId="0" borderId="36" xfId="0" applyFont="1" applyBorder="1" applyAlignment="1">
      <alignment vertical="center" wrapText="1"/>
    </xf>
    <xf numFmtId="0" fontId="9" fillId="0" borderId="37" xfId="0" applyFont="1" applyBorder="1" applyAlignment="1">
      <alignment vertical="center" wrapText="1"/>
    </xf>
    <xf numFmtId="0" fontId="9" fillId="0" borderId="24" xfId="0" applyFont="1" applyBorder="1" applyAlignment="1">
      <alignment vertical="center" wrapText="1"/>
    </xf>
    <xf numFmtId="0" fontId="9" fillId="0" borderId="25" xfId="0" applyFont="1" applyBorder="1" applyAlignment="1">
      <alignment vertical="center" wrapText="1"/>
    </xf>
    <xf numFmtId="5" fontId="9" fillId="0" borderId="0" xfId="0" applyNumberFormat="1" applyFont="1" applyAlignment="1">
      <alignment horizontal="right" vertical="top"/>
    </xf>
    <xf numFmtId="0" fontId="21" fillId="0" borderId="0" xfId="0" applyFont="1" applyAlignment="1">
      <alignment horizontal="center" vertical="center"/>
    </xf>
    <xf numFmtId="0" fontId="1" fillId="0" borderId="0" xfId="0" applyFont="1" applyAlignment="1">
      <alignment textRotation="90"/>
    </xf>
    <xf numFmtId="0" fontId="21" fillId="0" borderId="0" xfId="0" applyFont="1" applyAlignment="1">
      <alignment vertical="top" wrapText="1"/>
    </xf>
    <xf numFmtId="0" fontId="61" fillId="0" borderId="0" xfId="1" applyNumberFormat="1" applyFont="1" applyFill="1" applyBorder="1" applyAlignment="1">
      <alignment horizontal="left" wrapText="1"/>
    </xf>
    <xf numFmtId="0" fontId="8" fillId="0" borderId="0" xfId="1" applyNumberFormat="1" applyFont="1" applyFill="1" applyBorder="1" applyAlignment="1">
      <alignment horizontal="left" wrapText="1"/>
    </xf>
    <xf numFmtId="2" fontId="19" fillId="0" borderId="0" xfId="0" applyNumberFormat="1" applyFont="1" applyAlignment="1">
      <alignment horizontal="left" wrapText="1"/>
    </xf>
    <xf numFmtId="2" fontId="5" fillId="0" borderId="0" xfId="0" applyNumberFormat="1" applyFont="1" applyAlignment="1">
      <alignment horizontal="left" wrapText="1"/>
    </xf>
    <xf numFmtId="0" fontId="74" fillId="27" borderId="47" xfId="0" applyFont="1" applyFill="1" applyBorder="1" applyAlignment="1">
      <alignment vertical="center" wrapText="1"/>
    </xf>
    <xf numFmtId="0" fontId="74" fillId="27" borderId="60" xfId="0" applyFont="1" applyFill="1" applyBorder="1" applyAlignment="1">
      <alignment vertical="center" wrapText="1"/>
    </xf>
    <xf numFmtId="0" fontId="74" fillId="27" borderId="48" xfId="0" applyFont="1" applyFill="1" applyBorder="1" applyAlignment="1">
      <alignment vertical="center" wrapText="1"/>
    </xf>
    <xf numFmtId="0" fontId="41" fillId="0" borderId="62" xfId="0" applyFont="1" applyBorder="1" applyAlignment="1">
      <alignment horizontal="left" vertical="center" wrapText="1"/>
    </xf>
    <xf numFmtId="0" fontId="41" fillId="0" borderId="49" xfId="0" applyFont="1" applyBorder="1" applyAlignment="1">
      <alignment horizontal="left" vertical="center" wrapText="1"/>
    </xf>
    <xf numFmtId="0" fontId="41" fillId="0" borderId="8" xfId="0" applyFont="1" applyBorder="1" applyAlignment="1">
      <alignment horizontal="left" vertical="center" wrapText="1"/>
    </xf>
    <xf numFmtId="0" fontId="41" fillId="0" borderId="5" xfId="0" applyFont="1" applyBorder="1" applyAlignment="1">
      <alignment horizontal="left" vertical="center" wrapText="1"/>
    </xf>
    <xf numFmtId="0" fontId="41" fillId="0" borderId="63" xfId="0" applyFont="1" applyBorder="1" applyAlignment="1">
      <alignment horizontal="left" vertical="center" wrapText="1"/>
    </xf>
    <xf numFmtId="0" fontId="41" fillId="0" borderId="54" xfId="0" applyFont="1" applyBorder="1" applyAlignment="1">
      <alignment horizontal="left" vertical="center" wrapText="1"/>
    </xf>
    <xf numFmtId="0" fontId="2" fillId="25" borderId="70" xfId="0" applyFont="1" applyFill="1" applyBorder="1" applyAlignment="1">
      <alignment horizontal="center" vertical="center" wrapText="1"/>
    </xf>
    <xf numFmtId="0" fontId="2" fillId="25" borderId="71" xfId="0" applyFont="1" applyFill="1" applyBorder="1" applyAlignment="1">
      <alignment horizontal="center" vertical="center" wrapText="1"/>
    </xf>
    <xf numFmtId="0" fontId="2" fillId="25" borderId="73" xfId="0" applyFont="1" applyFill="1" applyBorder="1" applyAlignment="1">
      <alignment horizontal="center" vertical="center" wrapText="1"/>
    </xf>
    <xf numFmtId="0" fontId="2" fillId="25" borderId="69" xfId="0" applyFont="1" applyFill="1" applyBorder="1" applyAlignment="1">
      <alignment horizontal="center" vertical="center" wrapText="1"/>
    </xf>
    <xf numFmtId="0" fontId="2" fillId="25" borderId="57" xfId="0" applyFont="1" applyFill="1" applyBorder="1" applyAlignment="1">
      <alignment horizontal="center" vertical="center" wrapText="1"/>
    </xf>
    <xf numFmtId="0" fontId="2" fillId="25" borderId="59" xfId="0" applyFont="1" applyFill="1" applyBorder="1" applyAlignment="1">
      <alignment horizontal="center" vertical="center" wrapText="1"/>
    </xf>
    <xf numFmtId="0" fontId="2" fillId="25" borderId="72" xfId="0" applyFont="1" applyFill="1" applyBorder="1" applyAlignment="1">
      <alignment horizontal="center" vertical="center" wrapText="1"/>
    </xf>
    <xf numFmtId="0" fontId="2" fillId="25" borderId="51" xfId="0" applyFont="1" applyFill="1" applyBorder="1" applyAlignment="1">
      <alignment horizontal="center" vertical="center" wrapText="1"/>
    </xf>
    <xf numFmtId="0" fontId="75" fillId="27" borderId="70" xfId="0" applyFont="1" applyFill="1" applyBorder="1" applyAlignment="1">
      <alignment horizontal="left" vertical="center" wrapText="1"/>
    </xf>
    <xf numFmtId="0" fontId="75" fillId="27" borderId="71" xfId="0" applyFont="1" applyFill="1" applyBorder="1" applyAlignment="1">
      <alignment horizontal="left" vertical="center" wrapText="1"/>
    </xf>
    <xf numFmtId="0" fontId="76" fillId="0" borderId="70" xfId="0" applyFont="1" applyBorder="1" applyAlignment="1">
      <alignment horizontal="left" vertical="center" wrapText="1"/>
    </xf>
    <xf numFmtId="0" fontId="76" fillId="0" borderId="71" xfId="0" applyFont="1" applyBorder="1" applyAlignment="1">
      <alignment horizontal="left" vertical="center" wrapText="1"/>
    </xf>
    <xf numFmtId="0" fontId="77" fillId="27" borderId="66" xfId="0" applyFont="1" applyFill="1" applyBorder="1" applyAlignment="1">
      <alignment horizontal="left" vertical="center" wrapText="1"/>
    </xf>
    <xf numFmtId="0" fontId="77" fillId="27" borderId="75" xfId="0" applyFont="1" applyFill="1" applyBorder="1" applyAlignment="1">
      <alignment horizontal="left" vertical="center" wrapText="1"/>
    </xf>
    <xf numFmtId="0" fontId="77" fillId="27" borderId="68" xfId="0" applyFont="1" applyFill="1" applyBorder="1" applyAlignment="1">
      <alignment horizontal="left" vertical="center" wrapText="1"/>
    </xf>
    <xf numFmtId="0" fontId="77" fillId="27" borderId="7" xfId="0" applyFont="1" applyFill="1" applyBorder="1" applyAlignment="1">
      <alignment horizontal="left" vertical="center" wrapText="1"/>
    </xf>
    <xf numFmtId="0" fontId="77" fillId="27" borderId="69" xfId="0" applyFont="1" applyFill="1" applyBorder="1" applyAlignment="1">
      <alignment horizontal="left" vertical="center" wrapText="1"/>
    </xf>
    <xf numFmtId="0" fontId="77" fillId="27" borderId="52" xfId="0" applyFont="1" applyFill="1" applyBorder="1" applyAlignment="1">
      <alignment horizontal="left" vertical="center" wrapText="1"/>
    </xf>
    <xf numFmtId="0" fontId="75" fillId="27" borderId="66" xfId="0" applyFont="1" applyFill="1" applyBorder="1" applyAlignment="1">
      <alignment horizontal="left" vertical="center" wrapText="1"/>
    </xf>
    <xf numFmtId="0" fontId="75" fillId="27" borderId="67" xfId="0" applyFont="1" applyFill="1" applyBorder="1" applyAlignment="1">
      <alignment horizontal="left" vertical="center" wrapText="1"/>
    </xf>
    <xf numFmtId="0" fontId="75" fillId="27" borderId="68" xfId="0" applyFont="1" applyFill="1" applyBorder="1" applyAlignment="1">
      <alignment horizontal="left" vertical="center" wrapText="1"/>
    </xf>
    <xf numFmtId="0" fontId="75" fillId="27" borderId="0" xfId="0" applyFont="1" applyFill="1" applyAlignment="1">
      <alignment horizontal="left" vertical="center" wrapText="1"/>
    </xf>
    <xf numFmtId="0" fontId="75" fillId="27" borderId="69" xfId="0" applyFont="1" applyFill="1" applyBorder="1" applyAlignment="1">
      <alignment horizontal="left" vertical="center" wrapText="1"/>
    </xf>
    <xf numFmtId="0" fontId="75" fillId="27" borderId="57" xfId="0" applyFont="1" applyFill="1" applyBorder="1" applyAlignment="1">
      <alignment horizontal="left" vertical="center" wrapText="1"/>
    </xf>
    <xf numFmtId="0" fontId="41" fillId="0" borderId="66" xfId="0" applyFont="1" applyBorder="1" applyAlignment="1">
      <alignment horizontal="left" vertical="center" wrapText="1"/>
    </xf>
    <xf numFmtId="0" fontId="41" fillId="0" borderId="67" xfId="0" applyFont="1" applyBorder="1" applyAlignment="1">
      <alignment horizontal="left" vertical="center" wrapText="1"/>
    </xf>
    <xf numFmtId="0" fontId="41" fillId="0" borderId="68" xfId="0" applyFont="1" applyBorder="1" applyAlignment="1">
      <alignment horizontal="left" vertical="center" wrapText="1"/>
    </xf>
    <xf numFmtId="0" fontId="41" fillId="0" borderId="0" xfId="0" applyFont="1" applyAlignment="1">
      <alignment horizontal="left" vertical="center" wrapText="1"/>
    </xf>
    <xf numFmtId="0" fontId="41" fillId="0" borderId="69" xfId="0" applyFont="1" applyBorder="1" applyAlignment="1">
      <alignment horizontal="left" vertical="center" wrapText="1"/>
    </xf>
    <xf numFmtId="0" fontId="41" fillId="0" borderId="57" xfId="0" applyFont="1" applyBorder="1" applyAlignment="1">
      <alignment horizontal="left" vertical="center" wrapText="1"/>
    </xf>
    <xf numFmtId="0" fontId="41" fillId="0" borderId="70" xfId="0" applyFont="1" applyBorder="1" applyAlignment="1">
      <alignment horizontal="left" vertical="center" wrapText="1"/>
    </xf>
    <xf numFmtId="0" fontId="41" fillId="0" borderId="71" xfId="0" applyFont="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0" fontId="1" fillId="0" borderId="0" xfId="0" applyFont="1" applyAlignment="1">
      <alignment horizontal="left" vertical="center" wrapText="1"/>
    </xf>
    <xf numFmtId="0" fontId="1" fillId="0" borderId="69" xfId="0" applyFont="1" applyBorder="1" applyAlignment="1">
      <alignment horizontal="left" vertical="center" wrapText="1"/>
    </xf>
    <xf numFmtId="0" fontId="1" fillId="0" borderId="57" xfId="0" applyFont="1" applyBorder="1" applyAlignment="1">
      <alignment horizontal="left" vertical="center" wrapText="1"/>
    </xf>
    <xf numFmtId="0" fontId="2" fillId="26" borderId="70" xfId="0" applyFont="1" applyFill="1" applyBorder="1" applyAlignment="1">
      <alignment horizontal="center" vertical="center" wrapText="1"/>
    </xf>
    <xf numFmtId="0" fontId="2" fillId="26" borderId="71" xfId="0" applyFont="1" applyFill="1" applyBorder="1" applyAlignment="1">
      <alignment horizontal="center" vertical="center" wrapText="1"/>
    </xf>
    <xf numFmtId="0" fontId="2" fillId="26" borderId="73" xfId="0" applyFont="1" applyFill="1" applyBorder="1" applyAlignment="1">
      <alignment horizontal="center" vertical="center" wrapText="1"/>
    </xf>
    <xf numFmtId="0" fontId="73" fillId="27" borderId="66" xfId="0" applyFont="1" applyFill="1" applyBorder="1" applyAlignment="1">
      <alignment horizontal="left" vertical="center" wrapText="1"/>
    </xf>
    <xf numFmtId="0" fontId="73" fillId="27" borderId="67" xfId="0" applyFont="1" applyFill="1" applyBorder="1" applyAlignment="1">
      <alignment horizontal="left" vertical="center" wrapText="1"/>
    </xf>
    <xf numFmtId="0" fontId="73" fillId="27" borderId="68" xfId="0" applyFont="1" applyFill="1" applyBorder="1" applyAlignment="1">
      <alignment horizontal="left" vertical="center" wrapText="1"/>
    </xf>
    <xf numFmtId="0" fontId="73" fillId="27" borderId="0" xfId="0" applyFont="1" applyFill="1" applyAlignment="1">
      <alignment horizontal="left" vertical="center" wrapText="1"/>
    </xf>
    <xf numFmtId="0" fontId="73" fillId="27" borderId="69" xfId="0" applyFont="1" applyFill="1" applyBorder="1" applyAlignment="1">
      <alignment horizontal="left" vertical="center" wrapText="1"/>
    </xf>
    <xf numFmtId="0" fontId="73" fillId="27" borderId="57" xfId="0" applyFont="1" applyFill="1" applyBorder="1" applyAlignment="1">
      <alignment horizontal="left" vertical="center" wrapText="1"/>
    </xf>
    <xf numFmtId="0" fontId="71" fillId="0" borderId="47" xfId="0" applyFont="1" applyBorder="1" applyAlignment="1">
      <alignment vertical="center" wrapText="1"/>
    </xf>
    <xf numFmtId="0" fontId="71" fillId="0" borderId="48" xfId="0" applyFont="1" applyBorder="1" applyAlignment="1">
      <alignment vertical="center" wrapText="1"/>
    </xf>
    <xf numFmtId="0" fontId="71" fillId="0" borderId="62" xfId="0" applyFont="1" applyBorder="1" applyAlignment="1">
      <alignment horizontal="center" vertical="center" wrapText="1"/>
    </xf>
    <xf numFmtId="0" fontId="71" fillId="0" borderId="50" xfId="0" applyFont="1" applyBorder="1" applyAlignment="1">
      <alignment horizontal="center" vertical="center" wrapText="1"/>
    </xf>
    <xf numFmtId="0" fontId="71" fillId="0" borderId="53" xfId="0" applyFont="1" applyBorder="1" applyAlignment="1">
      <alignment horizontal="center" vertical="center" wrapText="1"/>
    </xf>
    <xf numFmtId="0" fontId="71" fillId="0" borderId="47" xfId="0" applyFont="1" applyBorder="1" applyAlignment="1">
      <alignment horizontal="center" vertical="center" wrapText="1"/>
    </xf>
    <xf numFmtId="0" fontId="71" fillId="0" borderId="48" xfId="0" applyFont="1" applyBorder="1" applyAlignment="1">
      <alignment horizontal="center" vertical="center" wrapText="1"/>
    </xf>
    <xf numFmtId="0" fontId="1" fillId="0" borderId="70" xfId="0" applyFont="1" applyBorder="1" applyAlignment="1">
      <alignment horizontal="left" vertical="center" wrapText="1"/>
    </xf>
    <xf numFmtId="0" fontId="1" fillId="0" borderId="71" xfId="0" applyFont="1" applyBorder="1" applyAlignment="1">
      <alignment horizontal="left" vertical="center" wrapText="1"/>
    </xf>
    <xf numFmtId="0" fontId="72" fillId="26" borderId="70" xfId="0" applyFont="1" applyFill="1" applyBorder="1" applyAlignment="1">
      <alignment horizontal="center" vertical="center" wrapText="1"/>
    </xf>
    <xf numFmtId="0" fontId="72" fillId="26" borderId="71" xfId="0" applyFont="1" applyFill="1" applyBorder="1" applyAlignment="1">
      <alignment horizontal="center" vertical="center" wrapText="1"/>
    </xf>
    <xf numFmtId="0" fontId="72" fillId="26" borderId="73" xfId="0" applyFont="1" applyFill="1" applyBorder="1" applyAlignment="1">
      <alignment horizontal="center" vertical="center" wrapText="1"/>
    </xf>
  </cellXfs>
  <cellStyles count="48">
    <cellStyle name="20% - Accent1 2" xfId="6" xr:uid="{EDDEAF6C-6EE9-4F13-9B17-2045EBFD03C7}"/>
    <cellStyle name="20% - Accent2 2" xfId="7" xr:uid="{05725A10-0410-4256-90BA-8CDF6305E0AC}"/>
    <cellStyle name="20% - Accent3 2" xfId="8" xr:uid="{F0595810-D2B1-40CB-8327-92A5C5251FA7}"/>
    <cellStyle name="20% - Accent4 2" xfId="9" xr:uid="{E9C0DE2D-5982-4A72-A5C9-93C4EF8928D5}"/>
    <cellStyle name="20% - Accent5 2" xfId="10" xr:uid="{7BD1F4D6-7C73-4EC6-AA08-286CE67922F7}"/>
    <cellStyle name="20% - Accent6 2" xfId="11" xr:uid="{5418D840-EABE-4265-B195-23BD0CDA37C0}"/>
    <cellStyle name="40% - Accent1 2" xfId="12" xr:uid="{4B8E2DF7-FD43-4C47-A353-2BC266E19D7C}"/>
    <cellStyle name="40% - Accent2 2" xfId="13" xr:uid="{586E726E-673F-4CE4-B2B1-0E42F973A506}"/>
    <cellStyle name="40% - Accent3 2" xfId="14" xr:uid="{173EAAA6-A588-48FB-A441-7FC3AFA8A538}"/>
    <cellStyle name="40% - Accent4 2" xfId="15" xr:uid="{53971B1E-EF72-4734-8757-F8344A14FDDB}"/>
    <cellStyle name="40% - Accent5 2" xfId="16" xr:uid="{1804477F-3FDE-43A2-B8EE-A9DF97833C4B}"/>
    <cellStyle name="40% - Accent6 2" xfId="17" xr:uid="{92B36636-C9C5-4059-9668-9AE8597005A2}"/>
    <cellStyle name="60% - Accent1 2" xfId="18" xr:uid="{B20A7FDB-0D01-464E-A19B-3E83687525A4}"/>
    <cellStyle name="60% - Accent2 2" xfId="19" xr:uid="{F1857F6D-4447-44FE-8C04-8372241CF874}"/>
    <cellStyle name="60% - Accent3 2" xfId="20" xr:uid="{7B613709-BAC0-4121-9EF7-0E590EE338C6}"/>
    <cellStyle name="60% - Accent4 2" xfId="21" xr:uid="{B8D0DBD4-B591-4BBC-AE55-44D8606AC107}"/>
    <cellStyle name="60% - Accent5 2" xfId="22" xr:uid="{CC098B41-00F2-4C62-A0B8-86063E5EBAFC}"/>
    <cellStyle name="60% - Accent6 2" xfId="23" xr:uid="{8191C46B-334D-438C-BC32-8CD9341B70D1}"/>
    <cellStyle name="Accent1 2" xfId="24" xr:uid="{8F52D16B-2246-421D-A795-06AFCD458D04}"/>
    <cellStyle name="Accent2 2" xfId="25" xr:uid="{9380225B-0598-4D5E-A7B6-0D0584CED965}"/>
    <cellStyle name="Accent3 2" xfId="26" xr:uid="{8ABC88CF-113B-474B-B38C-3A356693D5B9}"/>
    <cellStyle name="Accent4 2" xfId="27" xr:uid="{1AFA16C5-6448-4DE6-86A2-50F61161FD63}"/>
    <cellStyle name="Accent5 2" xfId="28" xr:uid="{A2B04DFC-7FDE-4AD9-AB01-12EE4E819A8B}"/>
    <cellStyle name="Accent6 2" xfId="29" xr:uid="{F651270B-E311-4FF2-8CC9-B78EEA7CFFDE}"/>
    <cellStyle name="Bad 2" xfId="30" xr:uid="{5755D613-FB0B-4F9B-9B24-3A5295D4970A}"/>
    <cellStyle name="Calculation 2" xfId="31" xr:uid="{5602E472-7F34-49DA-B9CB-EE19F35EAFA7}"/>
    <cellStyle name="Check Cell 2" xfId="32" xr:uid="{8428974E-1F55-44D3-9F4E-DAC1EF74AA9C}"/>
    <cellStyle name="Comma" xfId="1" builtinId="3"/>
    <cellStyle name="Comma 2" xfId="2" xr:uid="{00000000-0005-0000-0000-000001000000}"/>
    <cellStyle name="Currency 2" xfId="33" xr:uid="{9D46EEDF-4183-46B1-9E70-BFECA2310E09}"/>
    <cellStyle name="Explanatory Text 2" xfId="34" xr:uid="{07426552-AD72-43E0-B5C0-743E16C57E2B}"/>
    <cellStyle name="Good 2" xfId="35" xr:uid="{B860336F-5451-46A2-9760-A15C20871B89}"/>
    <cellStyle name="Heading 1 2" xfId="36" xr:uid="{6DE5FB04-3632-499E-8D6C-BA9969735829}"/>
    <cellStyle name="Heading 2 2" xfId="37" xr:uid="{658B63FD-AB51-4234-AB05-D678EC30ABF2}"/>
    <cellStyle name="Heading 3 2" xfId="38" xr:uid="{65FB15BA-8821-4ACF-9324-21551AF07B2B}"/>
    <cellStyle name="Heading 4 2" xfId="39" xr:uid="{D3549379-F7EE-4ADF-95D3-E2827256F6CD}"/>
    <cellStyle name="Hyperlink" xfId="4" builtinId="8"/>
    <cellStyle name="Input 2" xfId="40" xr:uid="{FD2E64F7-9495-4F1A-91A5-18F37295E47E}"/>
    <cellStyle name="Linked Cell 2" xfId="41" xr:uid="{83DE63F3-2EBC-4EBB-A74A-8AACA5CA2FE0}"/>
    <cellStyle name="Neutral 2" xfId="42" xr:uid="{13B7353D-022D-4B57-9675-37AC7C13FEF6}"/>
    <cellStyle name="Normal" xfId="0" builtinId="0"/>
    <cellStyle name="Normal 2" xfId="3" xr:uid="{00000000-0005-0000-0000-000005000000}"/>
    <cellStyle name="Normal 3" xfId="5" xr:uid="{D431546B-DD58-4CAC-8799-EDF73BAC06A6}"/>
    <cellStyle name="Note 2" xfId="43" xr:uid="{63A638DF-8FD4-4F1B-BEC5-A9A9407F647B}"/>
    <cellStyle name="Output 2" xfId="44" xr:uid="{3DFD1C4F-8E55-4B68-AF62-AE955CC51FCA}"/>
    <cellStyle name="Title 2" xfId="45" xr:uid="{0FBC84B7-E9D6-4D78-8404-B1C5534F6E34}"/>
    <cellStyle name="Total 2" xfId="46" xr:uid="{DF6B4E1A-BA68-4B68-A30E-D7A252BFA0D8}"/>
    <cellStyle name="Warning Text 2" xfId="47" xr:uid="{DEA5D013-3B0B-47DB-8126-592D6EB26895}"/>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1406599</xdr:colOff>
      <xdr:row>2</xdr:row>
      <xdr:rowOff>28575</xdr:rowOff>
    </xdr:from>
    <xdr:to>
      <xdr:col>1</xdr:col>
      <xdr:colOff>4463459</xdr:colOff>
      <xdr:row>2</xdr:row>
      <xdr:rowOff>968262</xdr:rowOff>
    </xdr:to>
    <xdr:pic>
      <xdr:nvPicPr>
        <xdr:cNvPr id="14" name="Picture 13">
          <a:extLst>
            <a:ext uri="{FF2B5EF4-FFF2-40B4-BE49-F238E27FC236}">
              <a16:creationId xmlns:a16="http://schemas.microsoft.com/office/drawing/2014/main" id="{05D45955-55B5-48EC-9E24-DB4161FC8209}"/>
            </a:ext>
          </a:extLst>
        </xdr:cNvPr>
        <xdr:cNvPicPr>
          <a:picLocks noChangeAspect="1"/>
        </xdr:cNvPicPr>
      </xdr:nvPicPr>
      <xdr:blipFill>
        <a:blip xmlns:r="http://schemas.openxmlformats.org/officeDocument/2006/relationships" r:embed="rId1"/>
        <a:stretch>
          <a:fillRect/>
        </a:stretch>
      </xdr:blipFill>
      <xdr:spPr>
        <a:xfrm>
          <a:off x="2015756" y="416220"/>
          <a:ext cx="3056860" cy="93968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cab.planningportal.co.uk/uploads/english_application_fees.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10"/>
  <sheetViews>
    <sheetView showGridLines="0" tabSelected="1" zoomScale="86" zoomScaleNormal="86" zoomScaleSheetLayoutView="85" workbookViewId="0">
      <selection activeCell="D4" sqref="D4"/>
    </sheetView>
  </sheetViews>
  <sheetFormatPr defaultColWidth="9.1796875" defaultRowHeight="12.5"/>
  <cols>
    <col min="1" max="1" width="9.1796875" style="12"/>
    <col min="2" max="2" width="78.453125" style="12" customWidth="1"/>
    <col min="3" max="16384" width="9.1796875" style="12"/>
  </cols>
  <sheetData>
    <row r="1" spans="1:3" s="148" customFormat="1" ht="15.5">
      <c r="A1" s="122"/>
      <c r="B1" s="480" t="s">
        <v>173</v>
      </c>
      <c r="C1" s="147"/>
    </row>
    <row r="2" spans="1:3" s="148" customFormat="1" ht="15.5">
      <c r="B2" s="149"/>
    </row>
    <row r="3" spans="1:3" s="148" customFormat="1" ht="94.75" customHeight="1"/>
    <row r="4" spans="1:3" s="148" customFormat="1" ht="15.5">
      <c r="B4" s="7"/>
    </row>
    <row r="5" spans="1:3" s="150" customFormat="1" ht="24.75" customHeight="1">
      <c r="B5" s="151" t="s">
        <v>221</v>
      </c>
    </row>
    <row r="6" spans="1:3" ht="11.25" customHeight="1">
      <c r="B6" s="13"/>
    </row>
    <row r="7" spans="1:3" ht="23">
      <c r="B7" s="230" t="s">
        <v>129</v>
      </c>
    </row>
    <row r="8" spans="1:3" ht="12" customHeight="1">
      <c r="B8" s="230"/>
    </row>
    <row r="9" spans="1:3" ht="23">
      <c r="B9" s="230" t="s">
        <v>868</v>
      </c>
    </row>
    <row r="10" spans="1:3" ht="25">
      <c r="B10" s="11"/>
    </row>
  </sheetData>
  <sheetProtection selectLockedCells="1" selectUnlockedCells="1"/>
  <phoneticPr fontId="2" type="noConversion"/>
  <printOptions horizontalCentered="1"/>
  <pageMargins left="0.74803149606299213" right="0.74803149606299213" top="0.98425196850393704" bottom="0.98425196850393704" header="0.51181102362204722" footer="0.51181102362204722"/>
  <pageSetup paperSize="9" scale="91" firstPageNumber="80" orientation="portrait" useFirstPageNumber="1" r:id="rId1"/>
  <headerFooter alignWithMargins="0">
    <oddFooter>&amp;C&amp;"Gill Sans MT Light,Regular"Page 12.1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7792E-B663-4A54-932B-131A17CA8FDA}">
  <sheetPr>
    <tabColor rgb="FF00B0F0"/>
  </sheetPr>
  <dimension ref="A1:K42"/>
  <sheetViews>
    <sheetView showGridLines="0" zoomScale="89" zoomScaleNormal="89" workbookViewId="0">
      <pane xSplit="3" ySplit="5" topLeftCell="D12" activePane="bottomRight" state="frozen"/>
      <selection pane="topRight" activeCell="D1" sqref="D1"/>
      <selection pane="bottomLeft" activeCell="A6" sqref="A6"/>
      <selection pane="bottomRight" activeCell="D3" sqref="D3:J3"/>
    </sheetView>
  </sheetViews>
  <sheetFormatPr defaultRowHeight="12.5"/>
  <cols>
    <col min="1" max="1" width="3.7265625" customWidth="1"/>
    <col min="2" max="2" width="57.7265625" customWidth="1"/>
    <col min="3" max="3" width="4.1796875" customWidth="1"/>
    <col min="4" max="4" width="13.54296875" customWidth="1"/>
    <col min="5" max="5" width="4" style="160" customWidth="1"/>
    <col min="6" max="6" width="13.54296875" customWidth="1"/>
    <col min="7" max="7" width="4" customWidth="1"/>
    <col min="8" max="8" width="8.54296875" customWidth="1"/>
    <col min="9" max="9" width="3.26953125" customWidth="1"/>
    <col min="10" max="10" width="13.54296875" customWidth="1"/>
    <col min="11" max="11" width="3.54296875" customWidth="1"/>
  </cols>
  <sheetData>
    <row r="1" spans="1:11" s="160" customFormat="1"/>
    <row r="2" spans="1:11" ht="18">
      <c r="A2" s="109"/>
      <c r="B2" s="109" t="s">
        <v>607</v>
      </c>
    </row>
    <row r="3" spans="1:11" ht="15.5">
      <c r="D3" s="66" t="s">
        <v>814</v>
      </c>
      <c r="E3" s="66"/>
      <c r="F3" s="66" t="s">
        <v>868</v>
      </c>
      <c r="G3" s="66"/>
      <c r="H3" s="66"/>
      <c r="I3" s="66"/>
      <c r="J3" s="66" t="s">
        <v>868</v>
      </c>
      <c r="K3" s="138"/>
    </row>
    <row r="4" spans="1:11" s="169" customFormat="1" ht="31">
      <c r="D4" s="155" t="s">
        <v>30</v>
      </c>
      <c r="E4" s="139"/>
      <c r="F4" s="155" t="s">
        <v>30</v>
      </c>
      <c r="G4" s="139"/>
      <c r="H4" s="155" t="s">
        <v>29</v>
      </c>
      <c r="I4" s="139"/>
      <c r="J4" s="155" t="s">
        <v>28</v>
      </c>
      <c r="K4" s="168"/>
    </row>
    <row r="5" spans="1:11" s="169" customFormat="1" ht="15.5">
      <c r="D5" s="161" t="s">
        <v>347</v>
      </c>
      <c r="E5" s="139"/>
      <c r="F5" s="161" t="s">
        <v>347</v>
      </c>
      <c r="G5" s="139"/>
      <c r="H5" s="161" t="s">
        <v>347</v>
      </c>
      <c r="I5" s="139"/>
      <c r="J5" s="161" t="s">
        <v>347</v>
      </c>
      <c r="K5" s="168"/>
    </row>
    <row r="6" spans="1:11" ht="15.5">
      <c r="B6" s="138" t="s">
        <v>608</v>
      </c>
    </row>
    <row r="7" spans="1:11" ht="15.5">
      <c r="B7" s="52" t="s">
        <v>609</v>
      </c>
      <c r="C7" s="51"/>
      <c r="D7" s="50"/>
      <c r="E7" s="50"/>
      <c r="F7" s="137"/>
      <c r="G7" s="50"/>
      <c r="H7" s="50"/>
      <c r="I7" s="50"/>
      <c r="J7" s="50"/>
      <c r="K7" s="50"/>
    </row>
    <row r="8" spans="1:11" ht="15.5">
      <c r="B8" s="140" t="s">
        <v>1007</v>
      </c>
      <c r="C8" s="51"/>
      <c r="D8" s="53">
        <v>23</v>
      </c>
      <c r="E8" s="51"/>
      <c r="F8" s="53">
        <v>24.150000000000002</v>
      </c>
      <c r="G8" s="50"/>
      <c r="H8" s="49">
        <v>0</v>
      </c>
      <c r="I8" s="24"/>
      <c r="J8" s="24">
        <f t="shared" ref="J8:J17" si="0">D8+H8</f>
        <v>23</v>
      </c>
      <c r="K8" s="50"/>
    </row>
    <row r="9" spans="1:11" s="164" customFormat="1" ht="15.5">
      <c r="B9" s="140" t="s">
        <v>1008</v>
      </c>
      <c r="C9" s="51"/>
      <c r="D9" s="53">
        <v>26</v>
      </c>
      <c r="E9" s="51"/>
      <c r="F9" s="53">
        <v>27.3</v>
      </c>
      <c r="G9" s="50"/>
      <c r="H9" s="49">
        <v>0</v>
      </c>
      <c r="I9" s="24"/>
      <c r="J9" s="24">
        <f t="shared" si="0"/>
        <v>26</v>
      </c>
      <c r="K9" s="50"/>
    </row>
    <row r="10" spans="1:11" s="164" customFormat="1" ht="15.5">
      <c r="B10" s="140" t="s">
        <v>1009</v>
      </c>
      <c r="C10" s="51"/>
      <c r="D10" s="53">
        <v>17.5</v>
      </c>
      <c r="E10" s="51"/>
      <c r="F10" s="53">
        <v>18.375</v>
      </c>
      <c r="G10" s="50"/>
      <c r="H10" s="49">
        <v>0</v>
      </c>
      <c r="I10" s="24"/>
      <c r="J10" s="24">
        <f t="shared" si="0"/>
        <v>17.5</v>
      </c>
      <c r="K10" s="50"/>
    </row>
    <row r="11" spans="1:11" s="164" customFormat="1" ht="15.5">
      <c r="B11" s="140" t="s">
        <v>1010</v>
      </c>
      <c r="C11" s="51"/>
      <c r="D11" s="53">
        <v>20.5</v>
      </c>
      <c r="E11" s="51"/>
      <c r="F11" s="53">
        <v>21.525000000000002</v>
      </c>
      <c r="G11" s="50"/>
      <c r="H11" s="49">
        <v>0</v>
      </c>
      <c r="I11" s="24"/>
      <c r="J11" s="24">
        <f t="shared" si="0"/>
        <v>20.5</v>
      </c>
      <c r="K11" s="50"/>
    </row>
    <row r="12" spans="1:11" s="164" customFormat="1" ht="15.5">
      <c r="B12" s="140" t="s">
        <v>1011</v>
      </c>
      <c r="C12" s="51"/>
      <c r="D12" s="53">
        <v>10</v>
      </c>
      <c r="E12" s="51"/>
      <c r="F12" s="53">
        <v>10.5</v>
      </c>
      <c r="G12" s="50"/>
      <c r="H12" s="49">
        <v>0</v>
      </c>
      <c r="I12" s="24"/>
      <c r="J12" s="24">
        <f t="shared" si="0"/>
        <v>10</v>
      </c>
      <c r="K12" s="50"/>
    </row>
    <row r="13" spans="1:11" ht="15.5">
      <c r="B13" s="141" t="s">
        <v>1012</v>
      </c>
      <c r="C13" s="10"/>
      <c r="D13" s="53">
        <v>12.5</v>
      </c>
      <c r="E13" s="10"/>
      <c r="F13" s="53">
        <v>13.125</v>
      </c>
      <c r="G13" s="24"/>
      <c r="H13" s="49">
        <v>0</v>
      </c>
      <c r="I13" s="24"/>
      <c r="J13" s="24">
        <f t="shared" si="0"/>
        <v>12.5</v>
      </c>
      <c r="K13" s="24"/>
    </row>
    <row r="14" spans="1:11" ht="15.5">
      <c r="B14" s="141" t="s">
        <v>1013</v>
      </c>
      <c r="C14" s="10"/>
      <c r="D14" s="53">
        <v>10</v>
      </c>
      <c r="E14" s="10"/>
      <c r="F14" s="53">
        <v>10.5</v>
      </c>
      <c r="G14" s="24"/>
      <c r="H14" s="49">
        <v>0</v>
      </c>
      <c r="I14" s="24"/>
      <c r="J14" s="24">
        <f t="shared" si="0"/>
        <v>10</v>
      </c>
      <c r="K14" s="24"/>
    </row>
    <row r="15" spans="1:11" ht="15.5">
      <c r="B15" s="140" t="s">
        <v>1014</v>
      </c>
      <c r="C15" s="51"/>
      <c r="D15" s="53">
        <v>11.5</v>
      </c>
      <c r="E15" s="51"/>
      <c r="F15" s="53">
        <v>12.075000000000001</v>
      </c>
      <c r="G15" s="50"/>
      <c r="H15" s="49">
        <v>0</v>
      </c>
      <c r="I15" s="24"/>
      <c r="J15" s="24">
        <f t="shared" si="0"/>
        <v>11.5</v>
      </c>
      <c r="K15" s="50"/>
    </row>
    <row r="16" spans="1:11" ht="15.5">
      <c r="B16" s="140" t="s">
        <v>1015</v>
      </c>
      <c r="C16" s="51"/>
      <c r="D16" s="53">
        <v>18.5</v>
      </c>
      <c r="E16" s="51"/>
      <c r="F16" s="53">
        <v>19.425000000000001</v>
      </c>
      <c r="G16" s="50"/>
      <c r="H16" s="49">
        <v>0</v>
      </c>
      <c r="I16" s="24"/>
      <c r="J16" s="24">
        <f t="shared" si="0"/>
        <v>18.5</v>
      </c>
      <c r="K16" s="50"/>
    </row>
    <row r="17" spans="2:11" ht="15.5">
      <c r="B17" s="141" t="s">
        <v>1016</v>
      </c>
      <c r="C17" s="10"/>
      <c r="D17" s="53">
        <v>20.5</v>
      </c>
      <c r="E17" s="10"/>
      <c r="F17" s="53">
        <v>21.525000000000002</v>
      </c>
      <c r="G17" s="24"/>
      <c r="H17" s="49">
        <v>0</v>
      </c>
      <c r="I17" s="24"/>
      <c r="J17" s="24">
        <f t="shared" si="0"/>
        <v>20.5</v>
      </c>
      <c r="K17" s="24"/>
    </row>
    <row r="18" spans="2:11" ht="15.5">
      <c r="B18" s="10"/>
      <c r="C18" s="10"/>
      <c r="D18" s="53"/>
      <c r="E18" s="10"/>
      <c r="F18" s="53"/>
      <c r="G18" s="24"/>
      <c r="H18" s="49"/>
      <c r="I18" s="24"/>
      <c r="J18" s="24"/>
      <c r="K18" s="24"/>
    </row>
    <row r="19" spans="2:11" ht="15.5">
      <c r="B19" s="52" t="s">
        <v>610</v>
      </c>
      <c r="C19" s="51"/>
      <c r="D19" s="137"/>
      <c r="E19" s="50"/>
      <c r="F19" s="137"/>
      <c r="G19" s="50"/>
      <c r="H19" s="50"/>
      <c r="I19" s="50"/>
      <c r="J19" s="50"/>
      <c r="K19" s="50"/>
    </row>
    <row r="20" spans="2:11" ht="15.5">
      <c r="B20" s="141" t="s">
        <v>1007</v>
      </c>
      <c r="C20" s="10"/>
      <c r="D20" s="53">
        <v>25</v>
      </c>
      <c r="E20" s="24"/>
      <c r="F20" s="53">
        <v>26.25</v>
      </c>
      <c r="G20" s="24"/>
      <c r="H20" s="49">
        <v>0</v>
      </c>
      <c r="I20" s="24"/>
      <c r="J20" s="24">
        <f t="shared" ref="J20:J29" si="1">F20+H20</f>
        <v>26.25</v>
      </c>
      <c r="K20" s="24"/>
    </row>
    <row r="21" spans="2:11" ht="15.5">
      <c r="B21" s="141" t="s">
        <v>1017</v>
      </c>
      <c r="C21" s="10"/>
      <c r="D21" s="53">
        <v>28.5</v>
      </c>
      <c r="E21" s="24"/>
      <c r="F21" s="53">
        <v>29.925000000000001</v>
      </c>
      <c r="G21" s="24"/>
      <c r="H21" s="49">
        <v>0</v>
      </c>
      <c r="I21" s="24"/>
      <c r="J21" s="24">
        <f t="shared" si="1"/>
        <v>29.925000000000001</v>
      </c>
      <c r="K21" s="24"/>
    </row>
    <row r="22" spans="2:11" s="164" customFormat="1" ht="15.5">
      <c r="B22" s="141" t="s">
        <v>1009</v>
      </c>
      <c r="C22" s="10"/>
      <c r="D22" s="53">
        <v>19.5</v>
      </c>
      <c r="E22" s="24"/>
      <c r="F22" s="53">
        <v>20.475000000000001</v>
      </c>
      <c r="G22" s="24"/>
      <c r="H22" s="49">
        <v>0</v>
      </c>
      <c r="I22" s="24"/>
      <c r="J22" s="24">
        <f t="shared" ref="J22:J25" si="2">F22+H22</f>
        <v>20.475000000000001</v>
      </c>
      <c r="K22" s="24"/>
    </row>
    <row r="23" spans="2:11" s="164" customFormat="1" ht="15.5">
      <c r="B23" s="141" t="s">
        <v>1018</v>
      </c>
      <c r="C23" s="10"/>
      <c r="D23" s="53">
        <v>23</v>
      </c>
      <c r="E23" s="24"/>
      <c r="F23" s="53">
        <v>24.150000000000002</v>
      </c>
      <c r="G23" s="24"/>
      <c r="H23" s="49">
        <v>0</v>
      </c>
      <c r="I23" s="24"/>
      <c r="J23" s="24">
        <f t="shared" si="2"/>
        <v>24.150000000000002</v>
      </c>
      <c r="K23" s="24"/>
    </row>
    <row r="24" spans="2:11" s="164" customFormat="1" ht="15.5">
      <c r="B24" s="141" t="s">
        <v>1011</v>
      </c>
      <c r="C24" s="10"/>
      <c r="D24" s="53">
        <v>12.5</v>
      </c>
      <c r="E24" s="24"/>
      <c r="F24" s="53">
        <v>13.125</v>
      </c>
      <c r="G24" s="24"/>
      <c r="H24" s="49">
        <v>0</v>
      </c>
      <c r="I24" s="24"/>
      <c r="J24" s="24">
        <f t="shared" si="2"/>
        <v>13.125</v>
      </c>
      <c r="K24" s="24"/>
    </row>
    <row r="25" spans="2:11" s="164" customFormat="1" ht="15.5">
      <c r="B25" s="141" t="s">
        <v>1019</v>
      </c>
      <c r="C25" s="10"/>
      <c r="D25" s="53">
        <v>15</v>
      </c>
      <c r="E25" s="24"/>
      <c r="F25" s="53">
        <v>15.75</v>
      </c>
      <c r="G25" s="24"/>
      <c r="H25" s="49">
        <v>0</v>
      </c>
      <c r="I25" s="24"/>
      <c r="J25" s="24">
        <f t="shared" si="2"/>
        <v>15.75</v>
      </c>
      <c r="K25" s="24"/>
    </row>
    <row r="26" spans="2:11" ht="15.5">
      <c r="B26" s="141" t="s">
        <v>1013</v>
      </c>
      <c r="C26" s="10"/>
      <c r="D26" s="53">
        <v>12.5</v>
      </c>
      <c r="E26" s="24"/>
      <c r="F26" s="53">
        <v>13.125</v>
      </c>
      <c r="G26" s="24"/>
      <c r="H26" s="49">
        <v>0</v>
      </c>
      <c r="I26" s="24"/>
      <c r="J26" s="24">
        <f t="shared" si="1"/>
        <v>13.125</v>
      </c>
      <c r="K26" s="24"/>
    </row>
    <row r="27" spans="2:11" ht="15.5">
      <c r="B27" s="141" t="s">
        <v>1020</v>
      </c>
      <c r="C27" s="10"/>
      <c r="D27" s="53">
        <v>14</v>
      </c>
      <c r="E27" s="24"/>
      <c r="F27" s="53">
        <v>14.700000000000001</v>
      </c>
      <c r="G27" s="24"/>
      <c r="H27" s="49">
        <v>0</v>
      </c>
      <c r="I27" s="24"/>
      <c r="J27" s="24">
        <f t="shared" si="1"/>
        <v>14.700000000000001</v>
      </c>
      <c r="K27" s="24"/>
    </row>
    <row r="28" spans="2:11" ht="15.5">
      <c r="B28" s="141" t="s">
        <v>1021</v>
      </c>
      <c r="C28" s="10"/>
      <c r="D28" s="53">
        <v>19.5</v>
      </c>
      <c r="E28" s="24"/>
      <c r="F28" s="53">
        <v>20.475000000000001</v>
      </c>
      <c r="G28" s="24"/>
      <c r="H28" s="49">
        <v>0</v>
      </c>
      <c r="I28" s="24"/>
      <c r="J28" s="24">
        <f t="shared" si="1"/>
        <v>20.475000000000001</v>
      </c>
      <c r="K28" s="24"/>
    </row>
    <row r="29" spans="2:11" ht="15.5">
      <c r="B29" s="141" t="s">
        <v>1022</v>
      </c>
      <c r="C29" s="10"/>
      <c r="D29" s="53">
        <v>23</v>
      </c>
      <c r="E29" s="24"/>
      <c r="F29" s="53">
        <v>24.150000000000002</v>
      </c>
      <c r="G29" s="24"/>
      <c r="H29" s="49">
        <v>0</v>
      </c>
      <c r="I29" s="24"/>
      <c r="J29" s="24">
        <f t="shared" si="1"/>
        <v>24.150000000000002</v>
      </c>
      <c r="K29" s="24"/>
    </row>
    <row r="30" spans="2:11" ht="15.5">
      <c r="B30" s="10" t="s">
        <v>1023</v>
      </c>
      <c r="C30" s="10"/>
      <c r="D30" s="53">
        <v>55</v>
      </c>
      <c r="E30" s="24"/>
      <c r="F30" s="53">
        <v>57.75</v>
      </c>
      <c r="G30" s="24"/>
      <c r="H30" s="49">
        <v>0</v>
      </c>
      <c r="I30" s="24"/>
      <c r="J30" s="24">
        <f t="shared" ref="J30" si="3">F30+H30</f>
        <v>57.75</v>
      </c>
      <c r="K30" s="24"/>
    </row>
    <row r="31" spans="2:11" ht="15.5">
      <c r="B31" s="167" t="s">
        <v>213</v>
      </c>
      <c r="C31" s="10"/>
      <c r="D31" s="24"/>
      <c r="E31" s="24"/>
      <c r="F31" s="54"/>
      <c r="G31" s="24"/>
      <c r="H31" s="50"/>
      <c r="I31" s="24"/>
      <c r="J31" s="55"/>
      <c r="K31" s="24"/>
    </row>
    <row r="32" spans="2:11" ht="15.5">
      <c r="B32" s="167" t="s">
        <v>214</v>
      </c>
      <c r="C32" s="10"/>
      <c r="D32" s="24"/>
      <c r="E32" s="24"/>
      <c r="F32" s="54"/>
      <c r="G32" s="24"/>
      <c r="H32" s="50"/>
      <c r="I32" s="24"/>
      <c r="J32" s="55"/>
      <c r="K32" s="24"/>
    </row>
    <row r="33" spans="2:11" ht="15.5">
      <c r="B33" s="167" t="s">
        <v>215</v>
      </c>
      <c r="C33" s="10"/>
      <c r="D33" s="24"/>
      <c r="E33" s="24"/>
      <c r="F33" s="54"/>
      <c r="G33" s="24"/>
      <c r="H33" s="50"/>
      <c r="I33" s="24"/>
      <c r="J33" s="55"/>
      <c r="K33" s="24"/>
    </row>
    <row r="34" spans="2:11" ht="15.5">
      <c r="B34" s="136"/>
      <c r="C34" s="136"/>
      <c r="D34" s="136"/>
      <c r="E34" s="136"/>
      <c r="F34" s="136"/>
      <c r="G34" s="136"/>
      <c r="H34" s="136"/>
      <c r="I34" s="136"/>
      <c r="J34" s="136"/>
      <c r="K34" s="136"/>
    </row>
    <row r="35" spans="2:11" ht="15.5">
      <c r="B35" s="52" t="s">
        <v>1024</v>
      </c>
      <c r="C35" s="136"/>
      <c r="D35" s="136"/>
      <c r="E35" s="136"/>
      <c r="F35" s="136"/>
      <c r="G35" s="136"/>
      <c r="H35" s="136"/>
      <c r="I35" s="136"/>
      <c r="J35" s="136"/>
      <c r="K35" s="136"/>
    </row>
    <row r="36" spans="2:11" ht="15.5">
      <c r="B36" s="52" t="s">
        <v>1025</v>
      </c>
      <c r="C36" s="136"/>
      <c r="D36" s="136"/>
      <c r="E36" s="136"/>
      <c r="F36" s="136"/>
      <c r="G36" s="136"/>
      <c r="H36" s="136"/>
      <c r="I36" s="136"/>
      <c r="J36" s="136"/>
      <c r="K36" s="136"/>
    </row>
    <row r="37" spans="2:11" ht="15.5">
      <c r="B37" s="141" t="s">
        <v>1026</v>
      </c>
      <c r="C37" s="136"/>
      <c r="D37" s="53">
        <v>2.2000000000000002</v>
      </c>
      <c r="E37" s="136"/>
      <c r="F37" s="136">
        <v>2.31</v>
      </c>
      <c r="G37" s="136"/>
      <c r="H37" s="49">
        <v>0</v>
      </c>
      <c r="I37" s="24"/>
      <c r="J37" s="24">
        <f t="shared" ref="J37:J38" si="4">F37+H37</f>
        <v>2.31</v>
      </c>
      <c r="K37" s="136"/>
    </row>
    <row r="38" spans="2:11" ht="15.5">
      <c r="B38" s="141" t="s">
        <v>1027</v>
      </c>
      <c r="D38" s="53">
        <v>3.8</v>
      </c>
      <c r="F38" s="136">
        <v>3.99</v>
      </c>
      <c r="H38" s="49">
        <v>0</v>
      </c>
      <c r="I38" s="24"/>
      <c r="J38" s="24">
        <f t="shared" si="4"/>
        <v>3.99</v>
      </c>
    </row>
    <row r="40" spans="2:11" ht="15.5">
      <c r="B40" s="52" t="s">
        <v>1028</v>
      </c>
    </row>
    <row r="41" spans="2:11" ht="15.5">
      <c r="B41" s="141" t="s">
        <v>1029</v>
      </c>
      <c r="D41" s="53">
        <v>66</v>
      </c>
      <c r="E41" s="53"/>
      <c r="F41" s="53">
        <v>69.3</v>
      </c>
      <c r="H41" s="49">
        <v>0</v>
      </c>
      <c r="I41" s="24"/>
      <c r="J41" s="24">
        <f t="shared" ref="J41:J42" si="5">F41+H41</f>
        <v>69.3</v>
      </c>
    </row>
    <row r="42" spans="2:11" ht="15.5">
      <c r="B42" s="141" t="s">
        <v>1030</v>
      </c>
      <c r="D42" s="53">
        <v>8.5</v>
      </c>
      <c r="E42" s="53"/>
      <c r="F42" s="53">
        <v>8.9250000000000007</v>
      </c>
      <c r="H42" s="49">
        <v>0</v>
      </c>
      <c r="I42" s="24"/>
      <c r="J42" s="24">
        <f t="shared" si="5"/>
        <v>8.9250000000000007</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51511-5D09-4723-8F35-5E36B5CD949B}">
  <sheetPr>
    <tabColor rgb="FF0070C0"/>
  </sheetPr>
  <dimension ref="A2:P62"/>
  <sheetViews>
    <sheetView showGridLines="0" zoomScale="80" zoomScaleNormal="80" workbookViewId="0">
      <selection activeCell="B16" sqref="B16"/>
    </sheetView>
  </sheetViews>
  <sheetFormatPr defaultColWidth="9.1796875" defaultRowHeight="15.5"/>
  <cols>
    <col min="1" max="1" width="3.54296875" style="59" customWidth="1"/>
    <col min="2" max="2" width="82.54296875" style="59" customWidth="1"/>
    <col min="3" max="3" width="2.7265625" style="59" customWidth="1"/>
    <col min="4" max="4" width="13.26953125" style="62" customWidth="1"/>
    <col min="5" max="5" width="3" style="62" customWidth="1"/>
    <col min="6" max="6" width="14.26953125" style="289" customWidth="1"/>
    <col min="7" max="7" width="2.54296875" style="289" customWidth="1"/>
    <col min="8" max="8" width="8.54296875" style="62" customWidth="1"/>
    <col min="9" max="9" width="2.54296875" style="62" customWidth="1"/>
    <col min="10" max="10" width="12.54296875" style="62" customWidth="1"/>
    <col min="11" max="11" width="2.1796875" style="62" customWidth="1"/>
    <col min="12" max="12" width="11.26953125" style="59" customWidth="1"/>
    <col min="13" max="13" width="9" style="59" customWidth="1"/>
    <col min="14" max="14" width="15" style="59" bestFit="1" customWidth="1"/>
    <col min="15" max="15" width="2.54296875" style="59" customWidth="1"/>
    <col min="16" max="16" width="9.1796875" style="231"/>
    <col min="17" max="16384" width="9.1796875" style="59"/>
  </cols>
  <sheetData>
    <row r="2" spans="1:16" s="56" customFormat="1" ht="25.5" customHeight="1">
      <c r="A2" s="374"/>
      <c r="B2" s="276" t="s">
        <v>658</v>
      </c>
      <c r="D2" s="57"/>
      <c r="E2" s="57"/>
      <c r="F2" s="277"/>
      <c r="G2" s="277"/>
      <c r="H2" s="57"/>
      <c r="I2" s="57"/>
      <c r="J2" s="57"/>
      <c r="K2" s="57"/>
      <c r="P2" s="232"/>
    </row>
    <row r="3" spans="1:16">
      <c r="D3" s="66" t="s">
        <v>814</v>
      </c>
      <c r="E3" s="66"/>
      <c r="F3" s="66" t="s">
        <v>868</v>
      </c>
      <c r="G3" s="66"/>
      <c r="H3" s="66"/>
      <c r="I3" s="66"/>
      <c r="J3" s="66" t="s">
        <v>868</v>
      </c>
      <c r="K3" s="57"/>
      <c r="N3" s="66"/>
    </row>
    <row r="4" spans="1:16" s="165" customFormat="1" ht="31">
      <c r="B4" s="291" t="s">
        <v>133</v>
      </c>
      <c r="C4" s="285"/>
      <c r="D4" s="153" t="s">
        <v>30</v>
      </c>
      <c r="E4" s="57"/>
      <c r="F4" s="153" t="s">
        <v>30</v>
      </c>
      <c r="G4" s="277"/>
      <c r="H4" s="154" t="s">
        <v>29</v>
      </c>
      <c r="I4" s="57"/>
      <c r="J4" s="153" t="s">
        <v>28</v>
      </c>
      <c r="K4" s="57"/>
      <c r="M4" s="66"/>
      <c r="N4" s="66"/>
      <c r="O4" s="66"/>
    </row>
    <row r="5" spans="1:16" s="165" customFormat="1">
      <c r="C5" s="285"/>
      <c r="D5" s="292" t="s">
        <v>347</v>
      </c>
      <c r="E5" s="57"/>
      <c r="F5" s="292" t="s">
        <v>347</v>
      </c>
      <c r="G5" s="277"/>
      <c r="H5" s="293" t="s">
        <v>287</v>
      </c>
      <c r="I5" s="57"/>
      <c r="J5" s="293" t="s">
        <v>347</v>
      </c>
      <c r="K5" s="57"/>
      <c r="M5" s="59"/>
      <c r="N5" s="59"/>
      <c r="O5" s="59"/>
    </row>
    <row r="6" spans="1:16">
      <c r="A6" s="67"/>
      <c r="B6" s="67" t="s">
        <v>111</v>
      </c>
      <c r="C6" s="214"/>
      <c r="D6" s="250"/>
      <c r="F6" s="283"/>
      <c r="H6" s="282"/>
      <c r="I6" s="65"/>
      <c r="J6" s="294"/>
      <c r="K6" s="68"/>
      <c r="M6" s="62"/>
      <c r="N6" s="62"/>
      <c r="O6" s="62"/>
    </row>
    <row r="7" spans="1:16" ht="7.5" customHeight="1">
      <c r="A7" s="67"/>
      <c r="C7" s="214"/>
      <c r="D7" s="250"/>
      <c r="F7" s="283"/>
      <c r="H7" s="282"/>
      <c r="I7" s="65"/>
      <c r="J7" s="294"/>
      <c r="K7" s="68"/>
      <c r="M7" s="62"/>
      <c r="N7" s="62"/>
      <c r="O7" s="62"/>
    </row>
    <row r="8" spans="1:16">
      <c r="B8" s="59" t="s">
        <v>104</v>
      </c>
      <c r="C8" s="296" t="s">
        <v>128</v>
      </c>
      <c r="D8" s="250">
        <v>65</v>
      </c>
      <c r="F8" s="283">
        <f>D8</f>
        <v>65</v>
      </c>
      <c r="H8" s="282">
        <v>0</v>
      </c>
      <c r="I8" s="65"/>
      <c r="J8" s="250">
        <f>F8+H8</f>
        <v>65</v>
      </c>
      <c r="L8" s="295"/>
      <c r="M8" s="62"/>
      <c r="N8" s="62"/>
      <c r="O8" s="62"/>
    </row>
    <row r="9" spans="1:16">
      <c r="B9" s="59" t="s">
        <v>105</v>
      </c>
      <c r="C9" s="296" t="s">
        <v>128</v>
      </c>
      <c r="D9" s="250">
        <v>45</v>
      </c>
      <c r="F9" s="283">
        <f>D9</f>
        <v>45</v>
      </c>
      <c r="H9" s="282">
        <v>0</v>
      </c>
      <c r="I9" s="65"/>
      <c r="J9" s="250">
        <f>F9+H9</f>
        <v>45</v>
      </c>
      <c r="L9" s="295"/>
      <c r="M9" s="62"/>
      <c r="N9" s="62"/>
      <c r="O9" s="62"/>
    </row>
    <row r="10" spans="1:16">
      <c r="B10" s="59" t="s">
        <v>106</v>
      </c>
      <c r="C10" s="296" t="s">
        <v>128</v>
      </c>
      <c r="D10" s="250">
        <v>75</v>
      </c>
      <c r="F10" s="283">
        <f>D10</f>
        <v>75</v>
      </c>
      <c r="H10" s="282">
        <v>0</v>
      </c>
      <c r="I10" s="65"/>
      <c r="J10" s="250">
        <f>F10+H10</f>
        <v>75</v>
      </c>
      <c r="L10" s="295"/>
      <c r="M10" s="62"/>
      <c r="N10" s="62"/>
      <c r="O10" s="62"/>
    </row>
    <row r="11" spans="1:16">
      <c r="B11" s="59" t="s">
        <v>107</v>
      </c>
      <c r="C11" s="296" t="s">
        <v>128</v>
      </c>
      <c r="D11" s="250">
        <v>45</v>
      </c>
      <c r="F11" s="283">
        <f>D11</f>
        <v>45</v>
      </c>
      <c r="H11" s="282">
        <v>0</v>
      </c>
      <c r="I11" s="65"/>
      <c r="J11" s="250">
        <f>F11+H11</f>
        <v>45</v>
      </c>
      <c r="L11" s="295"/>
      <c r="M11" s="62"/>
      <c r="N11" s="62"/>
      <c r="O11" s="62"/>
    </row>
    <row r="12" spans="1:16" ht="10.5" customHeight="1">
      <c r="H12" s="282"/>
      <c r="I12" s="65"/>
      <c r="J12" s="250"/>
      <c r="L12" s="295"/>
      <c r="M12" s="62"/>
      <c r="N12" s="62"/>
      <c r="O12" s="62"/>
    </row>
    <row r="13" spans="1:16">
      <c r="B13" s="59" t="s">
        <v>142</v>
      </c>
      <c r="H13" s="65"/>
      <c r="I13" s="65"/>
      <c r="J13" s="68"/>
      <c r="K13" s="68"/>
      <c r="M13" s="62"/>
      <c r="N13" s="62"/>
      <c r="O13" s="62"/>
    </row>
    <row r="14" spans="1:16">
      <c r="D14" s="65"/>
      <c r="E14" s="65"/>
      <c r="H14" s="65"/>
      <c r="I14" s="65"/>
      <c r="J14" s="69"/>
      <c r="K14" s="69"/>
      <c r="M14" s="62"/>
      <c r="N14" s="62"/>
      <c r="O14" s="62"/>
    </row>
    <row r="16" spans="1:16">
      <c r="D16" s="59"/>
      <c r="E16" s="59"/>
      <c r="F16" s="59"/>
      <c r="G16" s="59"/>
      <c r="H16" s="59"/>
      <c r="I16" s="59"/>
      <c r="J16" s="59"/>
      <c r="K16" s="59"/>
      <c r="P16" s="59"/>
    </row>
    <row r="17" s="59" customFormat="1"/>
    <row r="20" s="59" customFormat="1"/>
    <row r="21" s="59" customFormat="1"/>
    <row r="61" spans="4:11">
      <c r="D61" s="297"/>
      <c r="E61" s="297"/>
      <c r="F61" s="297"/>
      <c r="G61" s="297"/>
      <c r="J61" s="72"/>
      <c r="K61" s="72"/>
    </row>
    <row r="62" spans="4:11">
      <c r="D62" s="297"/>
      <c r="E62" s="297"/>
      <c r="F62" s="297"/>
      <c r="G62" s="297"/>
      <c r="J62" s="72"/>
      <c r="K62" s="7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2B514-D297-4428-B878-A550E189FD92}">
  <sheetPr>
    <tabColor rgb="FF0070C0"/>
  </sheetPr>
  <dimension ref="A1:K19"/>
  <sheetViews>
    <sheetView showGridLines="0" zoomScale="87" zoomScaleNormal="87" workbookViewId="0">
      <selection activeCell="D3" sqref="D3:J3"/>
    </sheetView>
  </sheetViews>
  <sheetFormatPr defaultRowHeight="12.5"/>
  <cols>
    <col min="1" max="1" width="3.7265625" customWidth="1"/>
    <col min="2" max="2" width="79.26953125" bestFit="1" customWidth="1"/>
    <col min="3" max="3" width="4.1796875" customWidth="1"/>
    <col min="4" max="4" width="13.54296875" customWidth="1"/>
    <col min="5" max="5" width="4.1796875" style="160" customWidth="1"/>
    <col min="6" max="6" width="13.54296875" customWidth="1"/>
    <col min="7" max="7" width="3.54296875" customWidth="1"/>
    <col min="8" max="8" width="8.54296875" customWidth="1"/>
    <col min="9" max="9" width="4" customWidth="1"/>
    <col min="10" max="10" width="13.54296875" customWidth="1"/>
    <col min="11" max="11" width="3.7265625" customWidth="1"/>
  </cols>
  <sheetData>
    <row r="1" spans="1:11" s="160" customFormat="1"/>
    <row r="2" spans="1:11" ht="23">
      <c r="A2" s="109"/>
      <c r="B2" s="170" t="s">
        <v>611</v>
      </c>
    </row>
    <row r="3" spans="1:11" ht="15.5">
      <c r="A3" s="135"/>
      <c r="B3" s="135"/>
      <c r="C3" s="135"/>
      <c r="D3" s="66" t="s">
        <v>814</v>
      </c>
      <c r="E3" s="66"/>
      <c r="F3" s="66" t="s">
        <v>868</v>
      </c>
      <c r="G3" s="66"/>
      <c r="H3" s="66"/>
      <c r="I3" s="66"/>
      <c r="J3" s="66" t="s">
        <v>868</v>
      </c>
      <c r="K3" s="138"/>
    </row>
    <row r="4" spans="1:11" s="169" customFormat="1" ht="31">
      <c r="D4" s="155" t="s">
        <v>30</v>
      </c>
      <c r="E4" s="139"/>
      <c r="F4" s="155" t="s">
        <v>30</v>
      </c>
      <c r="G4" s="139"/>
      <c r="H4" s="155" t="s">
        <v>29</v>
      </c>
      <c r="I4" s="139"/>
      <c r="J4" s="155" t="s">
        <v>28</v>
      </c>
      <c r="K4" s="168"/>
    </row>
    <row r="5" spans="1:11" s="160" customFormat="1" ht="14">
      <c r="D5" s="161" t="s">
        <v>347</v>
      </c>
      <c r="F5" s="161" t="s">
        <v>347</v>
      </c>
      <c r="H5" s="161" t="s">
        <v>347</v>
      </c>
      <c r="J5" s="161" t="s">
        <v>347</v>
      </c>
    </row>
    <row r="6" spans="1:11" ht="15.5">
      <c r="B6" s="47" t="s">
        <v>570</v>
      </c>
      <c r="C6" s="10"/>
      <c r="D6" s="24"/>
      <c r="E6" s="24"/>
      <c r="F6" s="54"/>
      <c r="G6" s="24"/>
      <c r="H6" s="50"/>
      <c r="I6" s="24"/>
      <c r="J6" s="55"/>
      <c r="K6" s="24"/>
    </row>
    <row r="7" spans="1:11" ht="15.5">
      <c r="A7" s="10"/>
      <c r="B7" s="47" t="s">
        <v>571</v>
      </c>
      <c r="C7" s="10"/>
      <c r="D7" s="24"/>
      <c r="E7" s="24"/>
      <c r="F7" s="54"/>
      <c r="G7" s="24"/>
      <c r="H7" s="50"/>
      <c r="I7" s="24"/>
      <c r="J7" s="55"/>
      <c r="K7" s="24"/>
    </row>
    <row r="8" spans="1:11" ht="15.5">
      <c r="A8" s="10"/>
      <c r="B8" s="134" t="s">
        <v>572</v>
      </c>
      <c r="C8" s="10"/>
      <c r="D8" s="24">
        <v>51.45</v>
      </c>
      <c r="E8" s="24"/>
      <c r="F8" s="137">
        <v>54.022500000000008</v>
      </c>
      <c r="G8" s="24"/>
      <c r="H8" s="50">
        <f>F8*0.2</f>
        <v>10.804500000000003</v>
      </c>
      <c r="I8" s="24"/>
      <c r="J8" s="50">
        <f>SUM(F8:I8)</f>
        <v>64.827000000000012</v>
      </c>
      <c r="K8" s="24"/>
    </row>
    <row r="9" spans="1:11" s="44" customFormat="1" ht="15.5">
      <c r="A9" s="10"/>
      <c r="B9" s="134" t="s">
        <v>573</v>
      </c>
      <c r="C9" s="10"/>
      <c r="D9" s="24">
        <v>16.07</v>
      </c>
      <c r="E9" s="24"/>
      <c r="F9" s="137">
        <v>16.868250000000003</v>
      </c>
      <c r="G9" s="24"/>
      <c r="H9" s="50">
        <f>F9*0.2</f>
        <v>3.3736500000000009</v>
      </c>
      <c r="I9" s="24"/>
      <c r="J9" s="50">
        <f>SUM(F9:I9)</f>
        <v>20.241900000000005</v>
      </c>
      <c r="K9" s="24"/>
    </row>
    <row r="10" spans="1:11" s="44" customFormat="1" ht="15.5">
      <c r="A10" s="10"/>
      <c r="B10" s="134" t="s">
        <v>574</v>
      </c>
      <c r="C10" s="10"/>
      <c r="D10" s="24">
        <v>25.73</v>
      </c>
      <c r="E10" s="24"/>
      <c r="F10" s="137">
        <v>27.011250000000004</v>
      </c>
      <c r="G10" s="24"/>
      <c r="H10" s="50">
        <f>F10*0.2</f>
        <v>5.4022500000000013</v>
      </c>
      <c r="I10" s="24"/>
      <c r="J10" s="50">
        <f>SUM(F10:I10)</f>
        <v>32.413500000000006</v>
      </c>
      <c r="K10" s="24"/>
    </row>
    <row r="11" spans="1:11" s="44" customFormat="1" ht="15.5">
      <c r="A11" s="10"/>
      <c r="B11" s="134" t="s">
        <v>575</v>
      </c>
      <c r="C11" s="10"/>
      <c r="D11" s="24">
        <v>16.07</v>
      </c>
      <c r="E11" s="24"/>
      <c r="F11" s="137">
        <v>16.868250000000003</v>
      </c>
      <c r="G11" s="24"/>
      <c r="H11" s="50">
        <f>F11*0.2</f>
        <v>3.3736500000000009</v>
      </c>
      <c r="I11" s="24"/>
      <c r="J11" s="50">
        <f>SUM(F11:I11)</f>
        <v>20.241900000000005</v>
      </c>
      <c r="K11" s="24"/>
    </row>
    <row r="12" spans="1:11" s="44" customFormat="1" ht="15.5">
      <c r="A12" s="10"/>
      <c r="B12" s="134" t="s">
        <v>576</v>
      </c>
      <c r="C12" s="10"/>
      <c r="D12" s="24">
        <v>12.6</v>
      </c>
      <c r="E12" s="24"/>
      <c r="F12" s="137">
        <v>13.230000000000002</v>
      </c>
      <c r="G12" s="24"/>
      <c r="H12" s="50">
        <f>F12*0.2</f>
        <v>2.6460000000000008</v>
      </c>
      <c r="I12" s="24"/>
      <c r="J12" s="50">
        <f>SUM(F12:I12)</f>
        <v>15.876000000000003</v>
      </c>
      <c r="K12" s="24"/>
    </row>
    <row r="13" spans="1:11" s="44" customFormat="1" ht="15.5">
      <c r="A13" s="10"/>
      <c r="B13" s="10"/>
      <c r="C13" s="10"/>
      <c r="D13" s="24"/>
      <c r="E13" s="24"/>
      <c r="F13" s="137"/>
      <c r="G13" s="24"/>
      <c r="H13" s="24"/>
      <c r="I13" s="24"/>
      <c r="J13" s="24"/>
      <c r="K13" s="24"/>
    </row>
    <row r="14" spans="1:11" s="44" customFormat="1" ht="15.5">
      <c r="A14" s="10"/>
      <c r="B14" s="47"/>
      <c r="C14" s="10"/>
      <c r="D14" s="24"/>
      <c r="E14" s="24"/>
      <c r="F14" s="137"/>
      <c r="G14" s="24"/>
      <c r="H14" s="24"/>
      <c r="I14" s="24"/>
      <c r="J14" s="24"/>
      <c r="K14" s="24"/>
    </row>
    <row r="15" spans="1:11" s="44" customFormat="1" ht="15.5">
      <c r="A15" s="10"/>
      <c r="B15" s="134"/>
      <c r="C15" s="10"/>
      <c r="D15" s="24"/>
      <c r="E15" s="24"/>
      <c r="F15" s="137"/>
      <c r="G15" s="24"/>
      <c r="H15" s="50"/>
      <c r="I15" s="24"/>
      <c r="J15" s="50"/>
      <c r="K15" s="24"/>
    </row>
    <row r="16" spans="1:11" s="44" customFormat="1" ht="15.5">
      <c r="A16" s="10"/>
      <c r="B16" s="134"/>
      <c r="C16" s="10"/>
      <c r="D16" s="24"/>
      <c r="E16" s="24"/>
      <c r="F16" s="137"/>
      <c r="G16" s="24"/>
      <c r="H16" s="50"/>
      <c r="I16" s="24"/>
      <c r="J16" s="50"/>
      <c r="K16" s="24"/>
    </row>
    <row r="17" spans="1:11" s="44" customFormat="1" ht="15.5">
      <c r="A17" s="10"/>
      <c r="B17" s="134"/>
      <c r="C17" s="10"/>
      <c r="D17" s="24"/>
      <c r="E17" s="24"/>
      <c r="F17" s="137"/>
      <c r="G17" s="24"/>
      <c r="H17" s="50"/>
      <c r="I17" s="24"/>
      <c r="J17" s="50"/>
      <c r="K17" s="24"/>
    </row>
    <row r="18" spans="1:11" s="44" customFormat="1" ht="15.5">
      <c r="A18" s="10"/>
      <c r="B18" s="10"/>
      <c r="C18" s="10"/>
      <c r="D18" s="24"/>
      <c r="E18" s="24"/>
      <c r="F18" s="137"/>
      <c r="G18" s="24"/>
      <c r="H18" s="24"/>
      <c r="I18" s="24"/>
      <c r="J18" s="24"/>
      <c r="K18" s="24"/>
    </row>
    <row r="19" spans="1:11" s="44" customFormat="1" ht="15.5">
      <c r="A19" s="10"/>
      <c r="B19" s="167"/>
      <c r="C19" s="10"/>
      <c r="D19" s="24"/>
      <c r="E19" s="24"/>
      <c r="F19" s="137"/>
      <c r="G19" s="24"/>
      <c r="H19" s="24"/>
      <c r="I19" s="24"/>
      <c r="J19" s="24"/>
      <c r="K19" s="2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pageSetUpPr fitToPage="1"/>
  </sheetPr>
  <dimension ref="A2:M19"/>
  <sheetViews>
    <sheetView showGridLines="0" topLeftCell="A3" zoomScale="87" zoomScaleNormal="87" zoomScaleSheetLayoutView="85" workbookViewId="0">
      <selection activeCell="D3" sqref="D3:J3"/>
    </sheetView>
  </sheetViews>
  <sheetFormatPr defaultColWidth="9.1796875" defaultRowHeight="15.5"/>
  <cols>
    <col min="1" max="1" width="5.54296875" style="30" customWidth="1"/>
    <col min="2" max="2" width="87.1796875" style="30" bestFit="1" customWidth="1"/>
    <col min="3" max="3" width="3.1796875" style="30" customWidth="1"/>
    <col min="4" max="4" width="12.54296875" style="30" customWidth="1"/>
    <col min="5" max="5" width="2.26953125" style="30" customWidth="1"/>
    <col min="6" max="6" width="12.54296875" style="30" customWidth="1"/>
    <col min="7" max="7" width="2.26953125" style="30" customWidth="1"/>
    <col min="8" max="8" width="10.26953125" style="30" bestFit="1" customWidth="1"/>
    <col min="9" max="9" width="2.453125" style="30" customWidth="1"/>
    <col min="10" max="10" width="12.54296875" style="30" customWidth="1"/>
    <col min="11" max="11" width="2.453125" style="30" customWidth="1"/>
    <col min="12" max="12" width="15.54296875" style="30" customWidth="1"/>
    <col min="13" max="16384" width="9.1796875" style="30"/>
  </cols>
  <sheetData>
    <row r="2" spans="1:13" ht="29.25" customHeight="1">
      <c r="A2" s="32"/>
      <c r="B2" s="179" t="s">
        <v>172</v>
      </c>
      <c r="L2" s="163"/>
      <c r="M2" s="322"/>
    </row>
    <row r="3" spans="1:13" ht="18" customHeight="1">
      <c r="B3" s="129"/>
      <c r="D3" s="66" t="s">
        <v>814</v>
      </c>
      <c r="E3" s="66"/>
      <c r="F3" s="66" t="s">
        <v>868</v>
      </c>
      <c r="G3" s="66"/>
      <c r="H3" s="66"/>
      <c r="I3" s="66"/>
      <c r="J3" s="66" t="s">
        <v>868</v>
      </c>
      <c r="K3" s="28"/>
    </row>
    <row r="4" spans="1:13" ht="31">
      <c r="D4" s="208" t="s">
        <v>30</v>
      </c>
      <c r="E4" s="112"/>
      <c r="F4" s="208" t="s">
        <v>30</v>
      </c>
      <c r="G4" s="27"/>
      <c r="H4" s="173" t="s">
        <v>29</v>
      </c>
      <c r="I4" s="27"/>
      <c r="J4" s="173" t="s">
        <v>28</v>
      </c>
      <c r="K4" s="28"/>
    </row>
    <row r="5" spans="1:13">
      <c r="D5" s="175" t="s">
        <v>284</v>
      </c>
      <c r="E5" s="175"/>
      <c r="F5" s="175" t="s">
        <v>284</v>
      </c>
      <c r="G5" s="175"/>
      <c r="H5" s="175" t="s">
        <v>285</v>
      </c>
      <c r="I5" s="175"/>
      <c r="J5" s="175" t="s">
        <v>286</v>
      </c>
      <c r="K5" s="28"/>
    </row>
    <row r="6" spans="1:13">
      <c r="B6" s="34" t="s">
        <v>810</v>
      </c>
      <c r="D6" s="28"/>
      <c r="E6" s="28"/>
      <c r="F6" s="28"/>
      <c r="G6" s="28"/>
      <c r="H6" s="28"/>
      <c r="I6" s="28"/>
      <c r="J6" s="28"/>
      <c r="K6" s="28"/>
    </row>
    <row r="7" spans="1:13">
      <c r="B7" s="33" t="s">
        <v>241</v>
      </c>
      <c r="D7" s="30">
        <v>28.35</v>
      </c>
      <c r="F7" s="30">
        <v>30.19</v>
      </c>
      <c r="H7" s="30">
        <v>0</v>
      </c>
      <c r="I7" s="62"/>
      <c r="J7" s="30">
        <f t="shared" ref="J7" si="0">F7+H7</f>
        <v>30.19</v>
      </c>
      <c r="L7" s="323"/>
    </row>
    <row r="9" spans="1:13">
      <c r="B9" s="34" t="s">
        <v>242</v>
      </c>
    </row>
    <row r="10" spans="1:13">
      <c r="B10" s="121" t="s">
        <v>243</v>
      </c>
      <c r="I10" s="62"/>
      <c r="L10" s="41"/>
    </row>
    <row r="11" spans="1:13">
      <c r="B11" s="121" t="s">
        <v>244</v>
      </c>
      <c r="D11" s="30">
        <v>28.35</v>
      </c>
      <c r="F11" s="30">
        <v>30.19275</v>
      </c>
      <c r="H11" s="30">
        <v>0</v>
      </c>
      <c r="I11" s="62"/>
      <c r="J11" s="30">
        <f t="shared" ref="J11:J18" si="1">F11+H11</f>
        <v>30.19275</v>
      </c>
      <c r="L11" s="323"/>
    </row>
    <row r="12" spans="1:13">
      <c r="B12" s="121" t="s">
        <v>245</v>
      </c>
      <c r="D12" s="30">
        <v>42</v>
      </c>
      <c r="F12" s="30">
        <v>44.73</v>
      </c>
      <c r="H12" s="30">
        <v>0</v>
      </c>
      <c r="I12" s="62"/>
      <c r="J12" s="30">
        <f t="shared" si="1"/>
        <v>44.73</v>
      </c>
      <c r="L12" s="323"/>
    </row>
    <row r="13" spans="1:13">
      <c r="B13" s="121" t="s">
        <v>246</v>
      </c>
      <c r="D13" s="30">
        <v>55.65</v>
      </c>
      <c r="F13" s="30">
        <v>59.267250000000004</v>
      </c>
      <c r="H13" s="30">
        <v>0</v>
      </c>
      <c r="I13" s="62"/>
      <c r="J13" s="30">
        <f t="shared" si="1"/>
        <v>59.267250000000004</v>
      </c>
      <c r="L13" s="323"/>
    </row>
    <row r="14" spans="1:13">
      <c r="B14" s="121" t="s">
        <v>247</v>
      </c>
      <c r="D14" s="30">
        <v>69.3</v>
      </c>
      <c r="F14" s="30">
        <v>73.80449999999999</v>
      </c>
      <c r="H14" s="30">
        <v>0</v>
      </c>
      <c r="I14" s="62"/>
      <c r="J14" s="30">
        <f>F14+H14</f>
        <v>73.80449999999999</v>
      </c>
      <c r="L14" s="323"/>
    </row>
    <row r="15" spans="1:13">
      <c r="B15" s="121" t="s">
        <v>248</v>
      </c>
      <c r="D15" s="30">
        <v>82.95</v>
      </c>
      <c r="F15" s="30">
        <v>88.341750000000005</v>
      </c>
      <c r="H15" s="30">
        <v>0</v>
      </c>
      <c r="I15" s="62"/>
      <c r="J15" s="30">
        <f t="shared" si="1"/>
        <v>88.341750000000005</v>
      </c>
      <c r="L15" s="323"/>
    </row>
    <row r="16" spans="1:13">
      <c r="B16" s="121" t="s">
        <v>249</v>
      </c>
      <c r="D16" s="30">
        <v>96.6</v>
      </c>
      <c r="F16" s="30">
        <v>102.879</v>
      </c>
      <c r="H16" s="30">
        <v>0</v>
      </c>
      <c r="I16" s="62"/>
      <c r="J16" s="30">
        <f t="shared" si="1"/>
        <v>102.879</v>
      </c>
      <c r="L16" s="323"/>
    </row>
    <row r="17" spans="2:12">
      <c r="B17" s="121" t="s">
        <v>250</v>
      </c>
      <c r="D17" s="30">
        <v>110.25</v>
      </c>
      <c r="F17" s="30">
        <v>117.41625000000001</v>
      </c>
      <c r="H17" s="30">
        <v>0</v>
      </c>
      <c r="I17" s="62"/>
      <c r="J17" s="30">
        <f t="shared" si="1"/>
        <v>117.41625000000001</v>
      </c>
      <c r="L17" s="323"/>
    </row>
    <row r="18" spans="2:12">
      <c r="B18" s="30" t="s">
        <v>738</v>
      </c>
      <c r="D18" s="30">
        <v>223.65</v>
      </c>
      <c r="F18" s="30">
        <v>238.18725000000001</v>
      </c>
      <c r="H18" s="30">
        <v>0</v>
      </c>
      <c r="I18" s="62"/>
      <c r="J18" s="30">
        <f t="shared" si="1"/>
        <v>238.18725000000001</v>
      </c>
      <c r="L18" s="323"/>
    </row>
    <row r="19" spans="2:12">
      <c r="H19" s="61"/>
      <c r="I19" s="61"/>
    </row>
  </sheetData>
  <phoneticPr fontId="2" type="noConversion"/>
  <printOptions horizontalCentered="1"/>
  <pageMargins left="0.74803149606299213" right="0.74803149606299213" top="0.98425196850393704" bottom="0.98425196850393704" header="0.51181102362204722" footer="0.51181102362204722"/>
  <pageSetup paperSize="9" scale="63" firstPageNumber="80" orientation="landscape" useFirstPageNumber="1" r:id="rId1"/>
  <headerFooter alignWithMargins="0">
    <oddFooter>&amp;C&amp;"Gill Sans MT Light,Regular"Page 12.15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pageSetUpPr fitToPage="1"/>
  </sheetPr>
  <dimension ref="A2:Q22"/>
  <sheetViews>
    <sheetView showGridLines="0" zoomScale="96" zoomScaleNormal="96" zoomScaleSheetLayoutView="85" workbookViewId="0">
      <pane xSplit="5" ySplit="6" topLeftCell="F7" activePane="bottomRight" state="frozen"/>
      <selection pane="topRight" activeCell="F1" sqref="F1"/>
      <selection pane="bottomLeft" activeCell="A7" sqref="A7"/>
      <selection pane="bottomRight" activeCell="E18" sqref="E18:G21"/>
    </sheetView>
  </sheetViews>
  <sheetFormatPr defaultColWidth="9.1796875" defaultRowHeight="15.5"/>
  <cols>
    <col min="1" max="1" width="2" style="30" customWidth="1"/>
    <col min="2" max="2" width="4.54296875" style="30" customWidth="1"/>
    <col min="3" max="3" width="64.7265625" style="30" customWidth="1"/>
    <col min="4" max="4" width="2.7265625" style="30" customWidth="1"/>
    <col min="5" max="5" width="12.54296875" style="30" customWidth="1"/>
    <col min="6" max="6" width="2.81640625" style="30" customWidth="1"/>
    <col min="7" max="7" width="12.54296875" style="30" customWidth="1"/>
    <col min="8" max="8" width="2.26953125" style="30" customWidth="1"/>
    <col min="9" max="9" width="9.26953125" style="30" customWidth="1"/>
    <col min="10" max="10" width="2.7265625" style="30" customWidth="1"/>
    <col min="11" max="11" width="12.54296875" style="30" customWidth="1"/>
    <col min="12" max="12" width="2.7265625" style="30" customWidth="1"/>
    <col min="13" max="13" width="5.81640625" style="30" customWidth="1"/>
    <col min="14" max="16384" width="9.1796875" style="30"/>
  </cols>
  <sheetData>
    <row r="2" spans="1:17" s="124" customFormat="1" ht="20">
      <c r="C2" s="298" t="s">
        <v>170</v>
      </c>
    </row>
    <row r="3" spans="1:17" ht="18" customHeight="1">
      <c r="E3" s="60" t="s">
        <v>814</v>
      </c>
      <c r="F3" s="60"/>
      <c r="G3" s="60" t="s">
        <v>868</v>
      </c>
      <c r="H3" s="61"/>
      <c r="I3" s="61"/>
      <c r="J3" s="61"/>
      <c r="K3" s="60" t="s">
        <v>868</v>
      </c>
    </row>
    <row r="4" spans="1:17" s="121" customFormat="1" ht="31">
      <c r="D4" s="30"/>
      <c r="E4" s="208" t="s">
        <v>30</v>
      </c>
      <c r="F4" s="30"/>
      <c r="G4" s="208" t="s">
        <v>30</v>
      </c>
      <c r="H4" s="61"/>
      <c r="I4" s="173" t="s">
        <v>29</v>
      </c>
      <c r="J4" s="124"/>
      <c r="K4" s="173" t="s">
        <v>28</v>
      </c>
      <c r="L4" s="30"/>
    </row>
    <row r="5" spans="1:17" s="34" customFormat="1">
      <c r="D5" s="138"/>
      <c r="E5" s="190" t="s">
        <v>287</v>
      </c>
      <c r="F5" s="175"/>
      <c r="G5" s="299" t="s">
        <v>287</v>
      </c>
      <c r="H5" s="300"/>
      <c r="I5" s="299" t="s">
        <v>285</v>
      </c>
      <c r="J5" s="300"/>
      <c r="K5" s="299" t="s">
        <v>287</v>
      </c>
      <c r="L5" s="301"/>
    </row>
    <row r="6" spans="1:17">
      <c r="A6" s="34" t="s">
        <v>42</v>
      </c>
      <c r="E6" s="185"/>
      <c r="G6" s="185"/>
      <c r="I6" s="185" t="s">
        <v>0</v>
      </c>
      <c r="K6" s="185"/>
    </row>
    <row r="7" spans="1:17">
      <c r="A7" s="34"/>
      <c r="B7" s="181" t="s">
        <v>562</v>
      </c>
      <c r="E7" s="185"/>
      <c r="G7" s="185"/>
      <c r="I7" s="185"/>
      <c r="K7" s="185"/>
    </row>
    <row r="8" spans="1:17">
      <c r="C8" s="43" t="s">
        <v>563</v>
      </c>
      <c r="D8" s="43"/>
      <c r="E8" s="302">
        <v>730</v>
      </c>
      <c r="F8" s="48"/>
      <c r="G8" s="185">
        <v>777.44999999999993</v>
      </c>
      <c r="H8" s="43"/>
      <c r="I8" s="185">
        <v>0</v>
      </c>
      <c r="J8" s="43"/>
      <c r="K8" s="191">
        <f>I8+G8</f>
        <v>777.44999999999993</v>
      </c>
      <c r="L8" s="43"/>
    </row>
    <row r="9" spans="1:17">
      <c r="C9" s="43" t="s">
        <v>564</v>
      </c>
      <c r="D9" s="43"/>
      <c r="E9" s="302">
        <v>664</v>
      </c>
      <c r="F9" s="48"/>
      <c r="G9" s="185">
        <v>707.16</v>
      </c>
      <c r="H9" s="43"/>
      <c r="I9" s="185">
        <v>0</v>
      </c>
      <c r="J9" s="43"/>
      <c r="K9" s="191">
        <f>I9+G9</f>
        <v>707.16</v>
      </c>
      <c r="L9" s="43"/>
      <c r="Q9" s="30" t="s">
        <v>32</v>
      </c>
    </row>
    <row r="10" spans="1:17">
      <c r="C10" s="43" t="s">
        <v>565</v>
      </c>
      <c r="D10" s="43"/>
      <c r="E10" s="302">
        <v>453</v>
      </c>
      <c r="F10" s="48"/>
      <c r="G10" s="185">
        <v>482.44500000000005</v>
      </c>
      <c r="H10" s="43"/>
      <c r="I10" s="185">
        <v>0</v>
      </c>
      <c r="J10" s="43"/>
      <c r="K10" s="191">
        <f>I10+G10</f>
        <v>482.44500000000005</v>
      </c>
      <c r="L10" s="43"/>
    </row>
    <row r="11" spans="1:17">
      <c r="C11" s="43" t="s">
        <v>566</v>
      </c>
      <c r="D11" s="43"/>
      <c r="E11" s="302">
        <v>384.5</v>
      </c>
      <c r="F11" s="48"/>
      <c r="G11" s="185">
        <v>409.49250000000001</v>
      </c>
      <c r="H11" s="43"/>
      <c r="I11" s="185">
        <v>0</v>
      </c>
      <c r="J11" s="43"/>
      <c r="K11" s="191">
        <f>I11+G11</f>
        <v>409.49250000000001</v>
      </c>
      <c r="L11" s="43"/>
    </row>
    <row r="12" spans="1:17" ht="8.25" customHeight="1">
      <c r="E12" s="302"/>
      <c r="F12" s="48"/>
      <c r="G12" s="302"/>
      <c r="I12" s="185"/>
      <c r="K12" s="191"/>
    </row>
    <row r="13" spans="1:17" s="181" customFormat="1">
      <c r="B13" s="181" t="s">
        <v>40</v>
      </c>
      <c r="E13" s="303"/>
      <c r="F13" s="304"/>
      <c r="G13" s="303"/>
      <c r="I13" s="305"/>
      <c r="K13" s="306"/>
    </row>
    <row r="14" spans="1:17">
      <c r="C14" s="30" t="s">
        <v>39</v>
      </c>
      <c r="E14" s="302">
        <v>7524.5625</v>
      </c>
      <c r="F14" s="48"/>
      <c r="G14" s="185">
        <v>8013.66</v>
      </c>
      <c r="I14" s="185">
        <v>0</v>
      </c>
      <c r="K14" s="191">
        <f>I14+G14</f>
        <v>8013.66</v>
      </c>
    </row>
    <row r="15" spans="1:17" ht="9" customHeight="1">
      <c r="E15" s="302"/>
      <c r="F15" s="48"/>
      <c r="G15" s="302"/>
      <c r="I15" s="185"/>
      <c r="K15" s="191"/>
    </row>
    <row r="16" spans="1:17">
      <c r="A16" s="34" t="s">
        <v>124</v>
      </c>
      <c r="E16" s="302"/>
      <c r="F16" s="48"/>
      <c r="G16" s="302"/>
      <c r="I16" s="185"/>
      <c r="K16" s="191"/>
    </row>
    <row r="17" spans="2:13">
      <c r="B17" s="307" t="s">
        <v>110</v>
      </c>
      <c r="C17" s="118"/>
      <c r="E17" s="302"/>
      <c r="F17" s="48"/>
      <c r="G17" s="302"/>
      <c r="I17" s="185"/>
      <c r="K17" s="191"/>
    </row>
    <row r="18" spans="2:13" ht="18" customHeight="1">
      <c r="B18" s="30" t="s">
        <v>38</v>
      </c>
      <c r="E18" s="302">
        <v>462</v>
      </c>
      <c r="F18" s="48"/>
      <c r="G18" s="185">
        <v>492.03</v>
      </c>
      <c r="I18" s="185">
        <v>0</v>
      </c>
      <c r="K18" s="191">
        <f>I18+G18</f>
        <v>492.03</v>
      </c>
    </row>
    <row r="19" spans="2:13">
      <c r="B19" s="30" t="s">
        <v>217</v>
      </c>
      <c r="E19" s="302">
        <v>34.64</v>
      </c>
      <c r="F19" s="48"/>
      <c r="G19" s="185">
        <v>36.891600000000004</v>
      </c>
      <c r="I19" s="185">
        <v>0</v>
      </c>
      <c r="K19" s="191">
        <f>I19+G19</f>
        <v>36.891600000000004</v>
      </c>
      <c r="M19" s="308"/>
    </row>
    <row r="20" spans="2:13">
      <c r="B20" s="30" t="s">
        <v>220</v>
      </c>
      <c r="E20" s="185">
        <v>346.5</v>
      </c>
      <c r="G20" s="185">
        <v>369.02249999999998</v>
      </c>
      <c r="I20" s="185">
        <v>0</v>
      </c>
      <c r="K20" s="191">
        <f>I20+G20</f>
        <v>369.02249999999998</v>
      </c>
    </row>
    <row r="21" spans="2:13">
      <c r="B21" s="30" t="s">
        <v>659</v>
      </c>
      <c r="E21" s="185">
        <v>100</v>
      </c>
      <c r="G21" s="185">
        <v>100</v>
      </c>
      <c r="I21" s="185">
        <v>0</v>
      </c>
      <c r="K21" s="193">
        <v>100</v>
      </c>
    </row>
    <row r="22" spans="2:13">
      <c r="E22" s="185"/>
      <c r="G22" s="185"/>
      <c r="I22" s="185"/>
      <c r="K22" s="193"/>
    </row>
  </sheetData>
  <phoneticPr fontId="2" type="noConversion"/>
  <printOptions horizontalCentered="1"/>
  <pageMargins left="0.74803149606299213" right="0.74803149606299213" top="0.98425196850393704" bottom="0.98425196850393704" header="0.51181102362204722" footer="0.51181102362204722"/>
  <pageSetup paperSize="9" scale="78" firstPageNumber="80" orientation="landscape" useFirstPageNumber="1" r:id="rId1"/>
  <headerFooter alignWithMargins="0">
    <oddFooter>&amp;C&amp;"Gill Sans MT Light,Regular"Page 12.7</oddFooter>
  </headerFooter>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1DF5B-B427-4DE4-9EDF-D826BEC7803A}">
  <sheetPr>
    <tabColor rgb="FFFFFF00"/>
    <pageSetUpPr fitToPage="1"/>
  </sheetPr>
  <dimension ref="A2:N64"/>
  <sheetViews>
    <sheetView showGridLines="0" zoomScale="80" zoomScaleNormal="80" zoomScaleSheetLayoutView="85" workbookViewId="0">
      <pane xSplit="2" ySplit="6" topLeftCell="C7" activePane="bottomRight" state="frozen"/>
      <selection activeCell="B35" sqref="B35"/>
      <selection pane="topRight" activeCell="B35" sqref="B35"/>
      <selection pane="bottomLeft" activeCell="B35" sqref="B35"/>
      <selection pane="bottomRight" activeCell="F66" sqref="F66"/>
    </sheetView>
  </sheetViews>
  <sheetFormatPr defaultColWidth="9.1796875" defaultRowHeight="15.5"/>
  <cols>
    <col min="1" max="1" width="4.1796875" style="231" customWidth="1"/>
    <col min="2" max="2" width="91.7265625" style="231" customWidth="1"/>
    <col min="3" max="3" width="10" style="231" bestFit="1" customWidth="1"/>
    <col min="4" max="4" width="10" style="231" customWidth="1"/>
    <col min="5" max="5" width="3.7265625" style="231" customWidth="1"/>
    <col min="6" max="6" width="12.54296875" style="231" customWidth="1"/>
    <col min="7" max="7" width="2.54296875" style="231" customWidth="1"/>
    <col min="8" max="8" width="12.54296875" style="231" customWidth="1"/>
    <col min="9" max="9" width="2.453125" style="231" customWidth="1"/>
    <col min="10" max="10" width="8.81640625" style="231" bestFit="1" customWidth="1"/>
    <col min="11" max="11" width="2.453125" style="231" customWidth="1"/>
    <col min="12" max="12" width="12.54296875" style="231" customWidth="1"/>
    <col min="13" max="13" width="2.7265625" style="385" customWidth="1"/>
    <col min="14" max="16384" width="9.1796875" style="231"/>
  </cols>
  <sheetData>
    <row r="2" spans="1:14" s="232" customFormat="1" ht="20">
      <c r="B2" s="156" t="s">
        <v>171</v>
      </c>
      <c r="M2" s="240"/>
    </row>
    <row r="3" spans="1:14" s="232" customFormat="1" ht="11.25" customHeight="1">
      <c r="A3" s="506"/>
      <c r="M3" s="240"/>
    </row>
    <row r="4" spans="1:14" s="30" customFormat="1" ht="18">
      <c r="B4" s="507" t="s">
        <v>51</v>
      </c>
      <c r="C4" s="232"/>
      <c r="D4" s="232"/>
      <c r="E4" s="59"/>
      <c r="F4" s="60" t="s">
        <v>814</v>
      </c>
      <c r="G4" s="60"/>
      <c r="H4" s="60" t="s">
        <v>868</v>
      </c>
      <c r="I4" s="61"/>
      <c r="J4" s="61"/>
      <c r="K4" s="61"/>
      <c r="L4" s="60" t="s">
        <v>868</v>
      </c>
      <c r="M4" s="240"/>
    </row>
    <row r="5" spans="1:14" s="30" customFormat="1" ht="31">
      <c r="B5" s="67" t="s">
        <v>122</v>
      </c>
      <c r="C5" s="232"/>
      <c r="D5" s="232"/>
      <c r="E5" s="59"/>
      <c r="F5" s="208" t="s">
        <v>30</v>
      </c>
      <c r="G5" s="60"/>
      <c r="H5" s="208" t="s">
        <v>30</v>
      </c>
      <c r="I5" s="60"/>
      <c r="J5" s="267" t="s">
        <v>29</v>
      </c>
      <c r="K5" s="60"/>
      <c r="L5" s="155" t="s">
        <v>44</v>
      </c>
      <c r="M5" s="240"/>
    </row>
    <row r="6" spans="1:14" s="30" customFormat="1">
      <c r="A6" s="59"/>
      <c r="C6" s="59"/>
      <c r="D6" s="59"/>
      <c r="E6" s="59"/>
      <c r="F6" s="28" t="s">
        <v>284</v>
      </c>
      <c r="G6" s="28"/>
      <c r="H6" s="28" t="s">
        <v>284</v>
      </c>
      <c r="I6" s="28"/>
      <c r="J6" s="28" t="s">
        <v>285</v>
      </c>
      <c r="K6" s="28"/>
      <c r="L6" s="28" t="s">
        <v>286</v>
      </c>
      <c r="M6" s="28"/>
    </row>
    <row r="7" spans="1:14" s="30" customFormat="1" ht="18">
      <c r="A7" s="59"/>
      <c r="B7" s="337" t="s">
        <v>218</v>
      </c>
      <c r="M7" s="128"/>
    </row>
    <row r="8" spans="1:14" s="30" customFormat="1" ht="18" customHeight="1">
      <c r="A8" s="59"/>
      <c r="C8" s="316" t="s">
        <v>55</v>
      </c>
      <c r="D8" s="508" t="s">
        <v>55</v>
      </c>
      <c r="E8" s="316"/>
      <c r="F8" s="509">
        <v>100</v>
      </c>
      <c r="G8" s="509"/>
      <c r="H8" s="509">
        <v>100</v>
      </c>
      <c r="I8" s="509"/>
      <c r="J8" s="510" t="s">
        <v>100</v>
      </c>
      <c r="K8" s="289"/>
      <c r="L8" s="253">
        <f t="shared" ref="L8:L14" si="0">+H8</f>
        <v>100</v>
      </c>
      <c r="M8" s="289"/>
      <c r="N8" s="511"/>
    </row>
    <row r="9" spans="1:14" s="30" customFormat="1" ht="18" customHeight="1">
      <c r="A9" s="59"/>
      <c r="C9" s="316" t="s">
        <v>56</v>
      </c>
      <c r="D9" s="508" t="s">
        <v>56</v>
      </c>
      <c r="E9" s="316"/>
      <c r="F9" s="509">
        <v>190</v>
      </c>
      <c r="G9" s="509"/>
      <c r="H9" s="509">
        <v>190</v>
      </c>
      <c r="I9" s="509"/>
      <c r="J9" s="319" t="s">
        <v>100</v>
      </c>
      <c r="K9" s="289"/>
      <c r="L9" s="253">
        <f t="shared" si="0"/>
        <v>190</v>
      </c>
      <c r="M9" s="289"/>
      <c r="N9" s="511"/>
    </row>
    <row r="10" spans="1:14" s="30" customFormat="1" ht="18" customHeight="1">
      <c r="A10" s="59"/>
      <c r="C10" s="316" t="s">
        <v>57</v>
      </c>
      <c r="D10" s="508" t="s">
        <v>57</v>
      </c>
      <c r="E10" s="316"/>
      <c r="F10" s="512">
        <v>315</v>
      </c>
      <c r="G10" s="512"/>
      <c r="H10" s="509">
        <v>315</v>
      </c>
      <c r="I10" s="509"/>
      <c r="J10" s="319" t="s">
        <v>100</v>
      </c>
      <c r="K10" s="289"/>
      <c r="L10" s="253">
        <f t="shared" si="0"/>
        <v>315</v>
      </c>
      <c r="M10" s="289"/>
      <c r="N10" s="511"/>
    </row>
    <row r="11" spans="1:14" s="30" customFormat="1" ht="18" customHeight="1">
      <c r="A11" s="59"/>
      <c r="C11" s="316" t="s">
        <v>58</v>
      </c>
      <c r="D11" s="508" t="s">
        <v>58</v>
      </c>
      <c r="E11" s="316"/>
      <c r="F11" s="512">
        <v>450</v>
      </c>
      <c r="G11" s="512"/>
      <c r="H11" s="509">
        <v>450</v>
      </c>
      <c r="I11" s="509"/>
      <c r="J11" s="319" t="s">
        <v>100</v>
      </c>
      <c r="K11" s="289"/>
      <c r="L11" s="253">
        <f t="shared" si="0"/>
        <v>450</v>
      </c>
      <c r="M11" s="289"/>
      <c r="N11" s="511"/>
    </row>
    <row r="12" spans="1:14" s="30" customFormat="1" ht="18" customHeight="1">
      <c r="A12" s="59"/>
      <c r="B12" s="181" t="s">
        <v>567</v>
      </c>
      <c r="C12" s="316" t="s">
        <v>58</v>
      </c>
      <c r="D12" s="508" t="s">
        <v>58</v>
      </c>
      <c r="E12" s="316"/>
      <c r="F12" s="512">
        <v>900</v>
      </c>
      <c r="G12" s="512"/>
      <c r="H12" s="509">
        <v>900</v>
      </c>
      <c r="I12" s="509"/>
      <c r="J12" s="319">
        <v>0</v>
      </c>
      <c r="K12" s="289"/>
      <c r="L12" s="253">
        <f t="shared" si="0"/>
        <v>900</v>
      </c>
      <c r="M12" s="289"/>
      <c r="N12" s="511"/>
    </row>
    <row r="13" spans="1:14" s="30" customFormat="1" ht="18" customHeight="1">
      <c r="A13" s="59"/>
      <c r="C13" s="316" t="s">
        <v>59</v>
      </c>
      <c r="D13" s="508" t="s">
        <v>59</v>
      </c>
      <c r="E13" s="316"/>
      <c r="F13" s="512">
        <v>635</v>
      </c>
      <c r="G13" s="512"/>
      <c r="H13" s="509">
        <v>635</v>
      </c>
      <c r="I13" s="509"/>
      <c r="J13" s="319" t="s">
        <v>100</v>
      </c>
      <c r="K13" s="289"/>
      <c r="L13" s="253">
        <f t="shared" si="0"/>
        <v>635</v>
      </c>
      <c r="M13" s="289"/>
      <c r="N13" s="511"/>
    </row>
    <row r="14" spans="1:14" s="30" customFormat="1" ht="18" customHeight="1">
      <c r="A14" s="59"/>
      <c r="B14" s="181" t="s">
        <v>567</v>
      </c>
      <c r="C14" s="316" t="s">
        <v>59</v>
      </c>
      <c r="D14" s="508" t="s">
        <v>59</v>
      </c>
      <c r="E14" s="316"/>
      <c r="F14" s="512">
        <v>1905</v>
      </c>
      <c r="G14" s="512"/>
      <c r="H14" s="509">
        <v>1905</v>
      </c>
      <c r="I14" s="509"/>
      <c r="J14" s="319">
        <v>0</v>
      </c>
      <c r="K14" s="289"/>
      <c r="L14" s="253">
        <f t="shared" si="0"/>
        <v>1905</v>
      </c>
      <c r="M14" s="289"/>
      <c r="N14" s="511"/>
    </row>
    <row r="15" spans="1:14" s="30" customFormat="1">
      <c r="D15" s="513"/>
      <c r="J15" s="128"/>
      <c r="L15" s="43"/>
      <c r="M15" s="128"/>
      <c r="N15" s="323"/>
    </row>
    <row r="16" spans="1:14" s="30" customFormat="1" ht="18">
      <c r="B16" s="337" t="s">
        <v>54</v>
      </c>
      <c r="D16" s="513"/>
      <c r="F16" s="146"/>
      <c r="G16" s="146"/>
      <c r="J16" s="128"/>
      <c r="L16" s="43"/>
      <c r="M16" s="128"/>
      <c r="N16" s="323"/>
    </row>
    <row r="17" spans="1:14" s="30" customFormat="1" ht="17.25" customHeight="1">
      <c r="B17" s="146"/>
      <c r="C17" s="316" t="s">
        <v>55</v>
      </c>
      <c r="D17" s="508" t="s">
        <v>55</v>
      </c>
      <c r="E17" s="316"/>
      <c r="F17" s="512">
        <v>70</v>
      </c>
      <c r="G17" s="512"/>
      <c r="H17" s="509">
        <v>70</v>
      </c>
      <c r="I17" s="509"/>
      <c r="J17" s="319" t="s">
        <v>100</v>
      </c>
      <c r="K17" s="318"/>
      <c r="L17" s="253">
        <f t="shared" ref="L17:L23" si="1">+H17</f>
        <v>70</v>
      </c>
      <c r="M17" s="319"/>
      <c r="N17" s="511"/>
    </row>
    <row r="18" spans="1:14" s="30" customFormat="1" ht="17.25" customHeight="1">
      <c r="B18" s="146"/>
      <c r="C18" s="316" t="s">
        <v>56</v>
      </c>
      <c r="D18" s="508" t="s">
        <v>56</v>
      </c>
      <c r="E18" s="316"/>
      <c r="F18" s="512">
        <v>180</v>
      </c>
      <c r="G18" s="512"/>
      <c r="H18" s="509">
        <v>180</v>
      </c>
      <c r="I18" s="509"/>
      <c r="J18" s="319" t="s">
        <v>100</v>
      </c>
      <c r="K18" s="318"/>
      <c r="L18" s="253">
        <f t="shared" si="1"/>
        <v>180</v>
      </c>
      <c r="M18" s="319"/>
      <c r="N18" s="511"/>
    </row>
    <row r="19" spans="1:14" s="30" customFormat="1" ht="17.25" customHeight="1">
      <c r="B19" s="146"/>
      <c r="C19" s="316" t="s">
        <v>57</v>
      </c>
      <c r="D19" s="508" t="s">
        <v>57</v>
      </c>
      <c r="E19" s="316"/>
      <c r="F19" s="512">
        <v>295</v>
      </c>
      <c r="G19" s="512"/>
      <c r="H19" s="509">
        <v>295</v>
      </c>
      <c r="I19" s="509"/>
      <c r="J19" s="319" t="s">
        <v>100</v>
      </c>
      <c r="K19" s="318"/>
      <c r="L19" s="253">
        <f t="shared" si="1"/>
        <v>295</v>
      </c>
      <c r="M19" s="319"/>
      <c r="N19" s="511"/>
    </row>
    <row r="20" spans="1:14" s="30" customFormat="1" ht="17.25" customHeight="1">
      <c r="B20" s="146"/>
      <c r="C20" s="316" t="s">
        <v>58</v>
      </c>
      <c r="D20" s="508" t="s">
        <v>58</v>
      </c>
      <c r="E20" s="316"/>
      <c r="F20" s="512">
        <v>320</v>
      </c>
      <c r="G20" s="512"/>
      <c r="H20" s="509">
        <v>320</v>
      </c>
      <c r="I20" s="509"/>
      <c r="J20" s="319" t="s">
        <v>100</v>
      </c>
      <c r="K20" s="318"/>
      <c r="L20" s="253">
        <f t="shared" si="1"/>
        <v>320</v>
      </c>
      <c r="M20" s="319"/>
      <c r="N20" s="511"/>
    </row>
    <row r="21" spans="1:14" s="30" customFormat="1" ht="17.25" customHeight="1">
      <c r="B21" s="181" t="s">
        <v>567</v>
      </c>
      <c r="C21" s="316" t="s">
        <v>58</v>
      </c>
      <c r="D21" s="508" t="s">
        <v>58</v>
      </c>
      <c r="E21" s="316"/>
      <c r="F21" s="512">
        <v>640</v>
      </c>
      <c r="G21" s="512"/>
      <c r="H21" s="509">
        <v>640</v>
      </c>
      <c r="I21" s="509"/>
      <c r="J21" s="319">
        <v>0</v>
      </c>
      <c r="K21" s="318"/>
      <c r="L21" s="253">
        <f t="shared" si="1"/>
        <v>640</v>
      </c>
      <c r="M21" s="319"/>
      <c r="N21" s="511"/>
    </row>
    <row r="22" spans="1:14" s="30" customFormat="1" ht="17.25" customHeight="1">
      <c r="C22" s="316" t="s">
        <v>59</v>
      </c>
      <c r="D22" s="508" t="s">
        <v>59</v>
      </c>
      <c r="E22" s="316"/>
      <c r="F22" s="512">
        <v>350</v>
      </c>
      <c r="G22" s="512"/>
      <c r="H22" s="509">
        <v>350</v>
      </c>
      <c r="I22" s="509"/>
      <c r="J22" s="319" t="s">
        <v>100</v>
      </c>
      <c r="K22" s="318"/>
      <c r="L22" s="253">
        <f t="shared" si="1"/>
        <v>350</v>
      </c>
      <c r="M22" s="319"/>
      <c r="N22" s="511"/>
    </row>
    <row r="23" spans="1:14" s="30" customFormat="1" ht="17.25" customHeight="1">
      <c r="B23" s="181" t="s">
        <v>567</v>
      </c>
      <c r="C23" s="316" t="s">
        <v>59</v>
      </c>
      <c r="D23" s="508" t="s">
        <v>59</v>
      </c>
      <c r="E23" s="316"/>
      <c r="F23" s="512">
        <v>1050</v>
      </c>
      <c r="G23" s="512"/>
      <c r="H23" s="509">
        <v>1050</v>
      </c>
      <c r="I23" s="509"/>
      <c r="J23" s="319">
        <v>0</v>
      </c>
      <c r="K23" s="318"/>
      <c r="L23" s="253">
        <f t="shared" si="1"/>
        <v>1050</v>
      </c>
      <c r="M23" s="319"/>
      <c r="N23" s="511"/>
    </row>
    <row r="24" spans="1:14" s="30" customFormat="1">
      <c r="C24" s="318"/>
      <c r="D24" s="514"/>
      <c r="E24" s="318"/>
      <c r="F24" s="318"/>
      <c r="G24" s="318"/>
      <c r="H24" s="318"/>
      <c r="I24" s="318"/>
      <c r="J24" s="319"/>
      <c r="K24" s="318"/>
      <c r="L24" s="318"/>
      <c r="M24" s="319"/>
      <c r="N24" s="511"/>
    </row>
    <row r="25" spans="1:14" s="30" customFormat="1" ht="18">
      <c r="A25" s="59"/>
      <c r="B25" s="337" t="s">
        <v>219</v>
      </c>
      <c r="C25" s="318"/>
      <c r="D25" s="514"/>
      <c r="E25" s="318"/>
      <c r="F25" s="318"/>
      <c r="G25" s="318"/>
      <c r="H25" s="318"/>
      <c r="I25" s="318"/>
      <c r="J25" s="318"/>
      <c r="K25" s="318"/>
      <c r="L25" s="318"/>
      <c r="M25" s="319"/>
      <c r="N25" s="318"/>
    </row>
    <row r="26" spans="1:14" s="30" customFormat="1">
      <c r="A26" s="59"/>
      <c r="C26" s="316" t="s">
        <v>55</v>
      </c>
      <c r="D26" s="508" t="s">
        <v>55</v>
      </c>
      <c r="E26" s="316"/>
      <c r="F26" s="509">
        <v>100</v>
      </c>
      <c r="G26" s="509"/>
      <c r="H26" s="509">
        <v>100</v>
      </c>
      <c r="I26" s="509"/>
      <c r="J26" s="510" t="s">
        <v>100</v>
      </c>
      <c r="K26" s="289"/>
      <c r="L26" s="253">
        <f>+H26</f>
        <v>100</v>
      </c>
      <c r="M26" s="289"/>
      <c r="N26" s="511"/>
    </row>
    <row r="27" spans="1:14" s="30" customFormat="1">
      <c r="A27" s="59"/>
      <c r="C27" s="316" t="s">
        <v>56</v>
      </c>
      <c r="D27" s="508" t="s">
        <v>56</v>
      </c>
      <c r="E27" s="316"/>
      <c r="F27" s="509">
        <v>190</v>
      </c>
      <c r="G27" s="509"/>
      <c r="H27" s="509">
        <v>190</v>
      </c>
      <c r="I27" s="509"/>
      <c r="J27" s="319" t="s">
        <v>100</v>
      </c>
      <c r="K27" s="289"/>
      <c r="L27" s="253">
        <f>+H27</f>
        <v>190</v>
      </c>
      <c r="M27" s="289"/>
      <c r="N27" s="511"/>
    </row>
    <row r="28" spans="1:14" s="30" customFormat="1" ht="16.5" customHeight="1">
      <c r="A28" s="59"/>
      <c r="C28" s="316" t="s">
        <v>57</v>
      </c>
      <c r="D28" s="508" t="s">
        <v>57</v>
      </c>
      <c r="E28" s="316"/>
      <c r="F28" s="512">
        <v>315</v>
      </c>
      <c r="G28" s="512"/>
      <c r="H28" s="509">
        <v>315</v>
      </c>
      <c r="I28" s="509"/>
      <c r="J28" s="319" t="s">
        <v>100</v>
      </c>
      <c r="K28" s="289"/>
      <c r="L28" s="253">
        <f>+H28</f>
        <v>315</v>
      </c>
      <c r="M28" s="289"/>
      <c r="N28" s="511"/>
    </row>
    <row r="29" spans="1:14" s="30" customFormat="1" ht="16.5" customHeight="1">
      <c r="A29" s="59"/>
      <c r="C29" s="316" t="s">
        <v>58</v>
      </c>
      <c r="D29" s="508" t="s">
        <v>58</v>
      </c>
      <c r="E29" s="316"/>
      <c r="F29" s="512">
        <v>450</v>
      </c>
      <c r="G29" s="512"/>
      <c r="H29" s="509">
        <v>450</v>
      </c>
      <c r="I29" s="509"/>
      <c r="J29" s="319" t="s">
        <v>100</v>
      </c>
      <c r="K29" s="289"/>
      <c r="L29" s="253">
        <f>+H29</f>
        <v>450</v>
      </c>
      <c r="M29" s="289"/>
      <c r="N29" s="511"/>
    </row>
    <row r="30" spans="1:14" s="30" customFormat="1" ht="16.5" customHeight="1">
      <c r="A30" s="59"/>
      <c r="C30" s="316" t="s">
        <v>59</v>
      </c>
      <c r="D30" s="508" t="s">
        <v>59</v>
      </c>
      <c r="E30" s="316"/>
      <c r="F30" s="512">
        <v>635</v>
      </c>
      <c r="G30" s="512"/>
      <c r="H30" s="509">
        <v>635</v>
      </c>
      <c r="I30" s="509"/>
      <c r="J30" s="319" t="s">
        <v>100</v>
      </c>
      <c r="K30" s="289"/>
      <c r="L30" s="253">
        <f>+H30</f>
        <v>635</v>
      </c>
      <c r="M30" s="289"/>
      <c r="N30" s="511"/>
    </row>
    <row r="31" spans="1:14" s="30" customFormat="1" ht="16.5" customHeight="1">
      <c r="B31" s="515"/>
      <c r="C31" s="63"/>
      <c r="D31" s="516"/>
      <c r="E31" s="63"/>
      <c r="F31" s="318"/>
      <c r="G31" s="318"/>
      <c r="H31" s="318"/>
      <c r="I31" s="318"/>
      <c r="J31" s="319"/>
      <c r="K31" s="318"/>
      <c r="L31" s="318"/>
      <c r="M31" s="319"/>
      <c r="N31" s="511"/>
    </row>
    <row r="32" spans="1:14" s="30" customFormat="1" ht="16.5" customHeight="1">
      <c r="B32" s="517" t="s">
        <v>53</v>
      </c>
      <c r="D32" s="513"/>
      <c r="F32" s="146"/>
      <c r="G32" s="146"/>
      <c r="L32" s="263"/>
      <c r="M32" s="128"/>
      <c r="N32" s="323"/>
    </row>
    <row r="33" spans="1:14" s="30" customFormat="1" ht="18">
      <c r="B33" s="518" t="s">
        <v>60</v>
      </c>
      <c r="D33" s="513"/>
      <c r="F33" s="146"/>
      <c r="G33" s="146"/>
      <c r="L33" s="263"/>
      <c r="M33" s="128"/>
      <c r="N33" s="323"/>
    </row>
    <row r="34" spans="1:14" s="30" customFormat="1">
      <c r="B34" s="519"/>
      <c r="C34" s="316" t="s">
        <v>55</v>
      </c>
      <c r="D34" s="508" t="s">
        <v>55</v>
      </c>
      <c r="E34" s="316"/>
      <c r="F34" s="512"/>
      <c r="G34" s="512"/>
      <c r="H34" s="512"/>
      <c r="I34" s="512"/>
      <c r="J34" s="627" t="s">
        <v>61</v>
      </c>
      <c r="K34" s="627"/>
      <c r="L34" s="627"/>
      <c r="M34" s="319"/>
      <c r="N34" s="511"/>
    </row>
    <row r="35" spans="1:14" s="30" customFormat="1">
      <c r="B35" s="519"/>
      <c r="C35" s="316" t="s">
        <v>56</v>
      </c>
      <c r="D35" s="508" t="s">
        <v>56</v>
      </c>
      <c r="E35" s="316"/>
      <c r="F35" s="512"/>
      <c r="G35" s="512"/>
      <c r="H35" s="512"/>
      <c r="I35" s="512"/>
      <c r="J35" s="627" t="s">
        <v>62</v>
      </c>
      <c r="K35" s="627"/>
      <c r="L35" s="627"/>
      <c r="M35" s="319"/>
      <c r="N35" s="511"/>
    </row>
    <row r="36" spans="1:14" s="30" customFormat="1">
      <c r="B36" s="519"/>
      <c r="C36" s="316" t="s">
        <v>57</v>
      </c>
      <c r="D36" s="508" t="s">
        <v>57</v>
      </c>
      <c r="E36" s="316"/>
      <c r="F36" s="512"/>
      <c r="G36" s="512"/>
      <c r="H36" s="512"/>
      <c r="I36" s="512"/>
      <c r="J36" s="627" t="s">
        <v>63</v>
      </c>
      <c r="K36" s="627"/>
      <c r="L36" s="627"/>
      <c r="M36" s="319"/>
      <c r="N36" s="511"/>
    </row>
    <row r="37" spans="1:14" s="30" customFormat="1">
      <c r="B37" s="519"/>
      <c r="C37" s="316" t="s">
        <v>58</v>
      </c>
      <c r="D37" s="508" t="s">
        <v>58</v>
      </c>
      <c r="E37" s="316"/>
      <c r="F37" s="512"/>
      <c r="G37" s="512"/>
      <c r="H37" s="512"/>
      <c r="I37" s="512"/>
      <c r="J37" s="627" t="s">
        <v>64</v>
      </c>
      <c r="K37" s="627"/>
      <c r="L37" s="627"/>
      <c r="M37" s="319"/>
      <c r="N37" s="511"/>
    </row>
    <row r="38" spans="1:14" s="30" customFormat="1">
      <c r="B38" s="146"/>
      <c r="C38" s="316" t="s">
        <v>59</v>
      </c>
      <c r="D38" s="508" t="s">
        <v>59</v>
      </c>
      <c r="E38" s="316"/>
      <c r="F38" s="512"/>
      <c r="G38" s="512"/>
      <c r="H38" s="512"/>
      <c r="I38" s="512"/>
      <c r="J38" s="627" t="s">
        <v>65</v>
      </c>
      <c r="K38" s="627"/>
      <c r="L38" s="627"/>
      <c r="M38" s="319"/>
      <c r="N38" s="511"/>
    </row>
    <row r="39" spans="1:14" s="30" customFormat="1">
      <c r="B39" s="515" t="s">
        <v>52</v>
      </c>
      <c r="C39" s="263"/>
      <c r="D39" s="263"/>
      <c r="E39" s="263"/>
      <c r="F39" s="146"/>
      <c r="G39" s="146"/>
      <c r="H39" s="146"/>
      <c r="I39" s="146"/>
      <c r="J39" s="520"/>
      <c r="K39" s="520"/>
      <c r="L39" s="520"/>
      <c r="M39" s="128"/>
      <c r="N39" s="323"/>
    </row>
    <row r="40" spans="1:14" s="30" customFormat="1">
      <c r="B40" s="146"/>
      <c r="C40" s="521"/>
      <c r="D40" s="521"/>
      <c r="E40" s="521"/>
      <c r="F40" s="146"/>
      <c r="G40" s="146"/>
      <c r="H40" s="146"/>
      <c r="I40" s="146"/>
      <c r="J40" s="520"/>
      <c r="K40" s="520"/>
      <c r="L40" s="520"/>
      <c r="M40" s="128"/>
      <c r="N40" s="323"/>
    </row>
    <row r="41" spans="1:14" s="30" customFormat="1">
      <c r="B41" s="145" t="s">
        <v>101</v>
      </c>
      <c r="C41" s="522"/>
      <c r="D41" s="522"/>
      <c r="E41" s="522"/>
      <c r="F41" s="522"/>
      <c r="G41" s="522"/>
      <c r="H41" s="522"/>
      <c r="I41" s="522"/>
      <c r="J41" s="522"/>
      <c r="K41" s="522"/>
      <c r="L41" s="522"/>
      <c r="M41" s="128"/>
      <c r="N41" s="323"/>
    </row>
    <row r="42" spans="1:14" ht="9" customHeight="1">
      <c r="F42" s="72"/>
      <c r="G42" s="72"/>
      <c r="H42" s="72"/>
      <c r="I42" s="72"/>
      <c r="J42" s="72"/>
      <c r="K42" s="72"/>
      <c r="L42" s="72"/>
      <c r="N42" s="323"/>
    </row>
    <row r="43" spans="1:14" s="336" customFormat="1">
      <c r="A43" s="231"/>
      <c r="B43" s="25" t="s">
        <v>130</v>
      </c>
      <c r="C43" s="231"/>
      <c r="D43" s="231"/>
      <c r="E43" s="523"/>
      <c r="F43" s="523">
        <v>89</v>
      </c>
      <c r="G43" s="523"/>
      <c r="H43" s="523">
        <v>89</v>
      </c>
      <c r="I43" s="72"/>
      <c r="J43" s="524" t="s">
        <v>100</v>
      </c>
      <c r="K43" s="72"/>
      <c r="L43" s="133">
        <v>89</v>
      </c>
      <c r="M43" s="18"/>
    </row>
    <row r="44" spans="1:14" s="336" customFormat="1">
      <c r="A44" s="231"/>
      <c r="B44" s="525" t="s">
        <v>96</v>
      </c>
      <c r="C44" s="231"/>
      <c r="D44" s="231"/>
      <c r="E44" s="72"/>
      <c r="F44" s="72"/>
      <c r="G44" s="72"/>
      <c r="H44" s="72"/>
      <c r="I44" s="72"/>
      <c r="J44" s="72"/>
      <c r="K44" s="72"/>
      <c r="L44" s="72"/>
    </row>
    <row r="45" spans="1:14" ht="11.25" customHeight="1">
      <c r="F45" s="72"/>
      <c r="G45" s="72"/>
      <c r="H45" s="72"/>
      <c r="I45" s="72"/>
      <c r="J45" s="72"/>
      <c r="K45" s="72"/>
      <c r="L45" s="72"/>
      <c r="N45" s="323"/>
    </row>
    <row r="46" spans="1:14" ht="18">
      <c r="B46" s="337" t="s">
        <v>89</v>
      </c>
      <c r="F46" s="509"/>
      <c r="G46" s="509"/>
      <c r="H46" s="509"/>
      <c r="I46" s="509"/>
      <c r="J46" s="510"/>
      <c r="K46" s="289"/>
      <c r="L46" s="509"/>
      <c r="M46" s="289"/>
      <c r="N46" s="511"/>
    </row>
    <row r="47" spans="1:14">
      <c r="B47" s="30" t="s">
        <v>79</v>
      </c>
      <c r="F47" s="48">
        <v>37</v>
      </c>
      <c r="G47" s="48"/>
      <c r="H47" s="48">
        <v>37</v>
      </c>
      <c r="I47" s="30"/>
      <c r="J47" s="314" t="s">
        <v>100</v>
      </c>
      <c r="K47" s="30"/>
      <c r="L47" s="382">
        <f>H47</f>
        <v>37</v>
      </c>
      <c r="M47" s="289"/>
      <c r="N47" s="511"/>
    </row>
    <row r="48" spans="1:14">
      <c r="B48" s="30" t="s">
        <v>50</v>
      </c>
      <c r="F48" s="48">
        <v>21</v>
      </c>
      <c r="G48" s="48"/>
      <c r="H48" s="48">
        <v>21</v>
      </c>
      <c r="I48" s="30"/>
      <c r="J48" s="128" t="s">
        <v>100</v>
      </c>
      <c r="K48" s="30"/>
      <c r="L48" s="382">
        <f t="shared" ref="L48:L61" si="2">H48</f>
        <v>21</v>
      </c>
      <c r="M48" s="289"/>
      <c r="N48" s="511"/>
    </row>
    <row r="49" spans="1:14">
      <c r="B49" s="30" t="s">
        <v>98</v>
      </c>
      <c r="F49" s="48">
        <v>10.5</v>
      </c>
      <c r="G49" s="48"/>
      <c r="H49" s="48">
        <v>10.5</v>
      </c>
      <c r="I49" s="30"/>
      <c r="J49" s="128" t="s">
        <v>100</v>
      </c>
      <c r="K49" s="30"/>
      <c r="L49" s="382">
        <f t="shared" si="2"/>
        <v>10.5</v>
      </c>
      <c r="M49" s="289"/>
      <c r="N49" s="511"/>
    </row>
    <row r="50" spans="1:14">
      <c r="B50" s="30" t="s">
        <v>80</v>
      </c>
      <c r="F50" s="48">
        <v>315</v>
      </c>
      <c r="G50" s="48"/>
      <c r="H50" s="48">
        <v>315</v>
      </c>
      <c r="I50" s="30"/>
      <c r="J50" s="128" t="s">
        <v>100</v>
      </c>
      <c r="K50" s="30"/>
      <c r="L50" s="382">
        <f t="shared" si="2"/>
        <v>315</v>
      </c>
      <c r="M50" s="289"/>
      <c r="N50" s="511"/>
    </row>
    <row r="51" spans="1:14">
      <c r="B51" s="30" t="s">
        <v>81</v>
      </c>
      <c r="F51" s="48">
        <v>10.5</v>
      </c>
      <c r="G51" s="48"/>
      <c r="H51" s="48">
        <v>10.5</v>
      </c>
      <c r="I51" s="30"/>
      <c r="J51" s="128" t="s">
        <v>100</v>
      </c>
      <c r="K51" s="30"/>
      <c r="L51" s="382">
        <f>H51</f>
        <v>10.5</v>
      </c>
      <c r="M51" s="289"/>
      <c r="N51" s="511"/>
    </row>
    <row r="52" spans="1:14">
      <c r="B52" s="30" t="s">
        <v>48</v>
      </c>
      <c r="F52" s="48">
        <v>23</v>
      </c>
      <c r="G52" s="48"/>
      <c r="H52" s="48">
        <v>23</v>
      </c>
      <c r="I52" s="30"/>
      <c r="J52" s="128" t="s">
        <v>100</v>
      </c>
      <c r="K52" s="30"/>
      <c r="L52" s="382">
        <f t="shared" si="2"/>
        <v>23</v>
      </c>
      <c r="M52" s="526"/>
      <c r="N52" s="511"/>
    </row>
    <row r="53" spans="1:14">
      <c r="B53" s="30" t="s">
        <v>82</v>
      </c>
      <c r="F53" s="48">
        <v>23</v>
      </c>
      <c r="G53" s="48"/>
      <c r="H53" s="48">
        <v>23</v>
      </c>
      <c r="I53" s="30"/>
      <c r="J53" s="128" t="s">
        <v>100</v>
      </c>
      <c r="K53" s="30"/>
      <c r="L53" s="382">
        <f t="shared" si="2"/>
        <v>23</v>
      </c>
      <c r="M53" s="526"/>
      <c r="N53" s="511"/>
    </row>
    <row r="54" spans="1:14">
      <c r="B54" s="30" t="s">
        <v>83</v>
      </c>
      <c r="F54" s="48">
        <v>23</v>
      </c>
      <c r="G54" s="48"/>
      <c r="H54" s="48">
        <v>23</v>
      </c>
      <c r="I54" s="30"/>
      <c r="J54" s="128" t="s">
        <v>100</v>
      </c>
      <c r="K54" s="30"/>
      <c r="L54" s="382">
        <f t="shared" si="2"/>
        <v>23</v>
      </c>
      <c r="M54" s="526"/>
      <c r="N54" s="511"/>
    </row>
    <row r="55" spans="1:14">
      <c r="B55" s="30" t="s">
        <v>349</v>
      </c>
      <c r="F55" s="48">
        <v>10.5</v>
      </c>
      <c r="G55" s="48"/>
      <c r="H55" s="48">
        <v>10.5</v>
      </c>
      <c r="I55" s="30"/>
      <c r="J55" s="128" t="s">
        <v>100</v>
      </c>
      <c r="K55" s="30"/>
      <c r="L55" s="382">
        <f t="shared" si="2"/>
        <v>10.5</v>
      </c>
      <c r="M55" s="526"/>
      <c r="N55" s="511"/>
    </row>
    <row r="56" spans="1:14">
      <c r="B56" s="30" t="s">
        <v>49</v>
      </c>
      <c r="F56" s="48">
        <v>10.5</v>
      </c>
      <c r="G56" s="48"/>
      <c r="H56" s="48">
        <v>10.5</v>
      </c>
      <c r="I56" s="30"/>
      <c r="J56" s="128" t="s">
        <v>100</v>
      </c>
      <c r="K56" s="30"/>
      <c r="L56" s="382">
        <f t="shared" si="2"/>
        <v>10.5</v>
      </c>
      <c r="M56" s="526"/>
    </row>
    <row r="57" spans="1:14">
      <c r="B57" s="30" t="s">
        <v>123</v>
      </c>
      <c r="F57" s="48">
        <v>10.5</v>
      </c>
      <c r="G57" s="48"/>
      <c r="H57" s="48">
        <v>10.5</v>
      </c>
      <c r="I57" s="30"/>
      <c r="J57" s="128" t="s">
        <v>100</v>
      </c>
      <c r="K57" s="30"/>
      <c r="L57" s="382">
        <f t="shared" si="2"/>
        <v>10.5</v>
      </c>
      <c r="M57" s="526"/>
    </row>
    <row r="58" spans="1:14">
      <c r="A58" s="59"/>
      <c r="B58" s="30" t="s">
        <v>84</v>
      </c>
      <c r="F58" s="48">
        <v>10.5</v>
      </c>
      <c r="G58" s="48"/>
      <c r="H58" s="48">
        <v>10.5</v>
      </c>
      <c r="I58" s="30"/>
      <c r="J58" s="128" t="s">
        <v>100</v>
      </c>
      <c r="K58" s="30"/>
      <c r="L58" s="382">
        <f t="shared" si="2"/>
        <v>10.5</v>
      </c>
      <c r="M58" s="526"/>
    </row>
    <row r="59" spans="1:14">
      <c r="B59" s="30" t="s">
        <v>85</v>
      </c>
      <c r="F59" s="48">
        <v>10.5</v>
      </c>
      <c r="G59" s="48"/>
      <c r="H59" s="48">
        <v>10.5</v>
      </c>
      <c r="I59" s="30"/>
      <c r="J59" s="128" t="s">
        <v>100</v>
      </c>
      <c r="K59" s="30"/>
      <c r="L59" s="382">
        <f t="shared" si="2"/>
        <v>10.5</v>
      </c>
      <c r="M59" s="526"/>
    </row>
    <row r="60" spans="1:14">
      <c r="B60" s="30" t="s">
        <v>86</v>
      </c>
      <c r="F60" s="48">
        <v>10.5</v>
      </c>
      <c r="G60" s="48"/>
      <c r="H60" s="48">
        <v>10.5</v>
      </c>
      <c r="I60" s="30"/>
      <c r="J60" s="128" t="s">
        <v>100</v>
      </c>
      <c r="K60" s="30"/>
      <c r="L60" s="382">
        <f t="shared" si="2"/>
        <v>10.5</v>
      </c>
      <c r="M60" s="526"/>
    </row>
    <row r="61" spans="1:14">
      <c r="B61" s="30" t="s">
        <v>87</v>
      </c>
      <c r="F61" s="48">
        <v>21</v>
      </c>
      <c r="G61" s="48"/>
      <c r="H61" s="48">
        <v>21</v>
      </c>
      <c r="I61" s="30"/>
      <c r="J61" s="128" t="s">
        <v>100</v>
      </c>
      <c r="K61" s="30"/>
      <c r="L61" s="382">
        <f t="shared" si="2"/>
        <v>21</v>
      </c>
      <c r="M61" s="526"/>
    </row>
    <row r="63" spans="1:14" s="528" customFormat="1" ht="17.5">
      <c r="A63" s="533"/>
      <c r="B63" s="527" t="s">
        <v>139</v>
      </c>
      <c r="M63" s="529"/>
    </row>
    <row r="64" spans="1:14" s="528" customFormat="1" ht="17.5">
      <c r="A64" s="533"/>
      <c r="B64" s="527" t="s">
        <v>138</v>
      </c>
      <c r="F64" s="531">
        <v>68.248199999999997</v>
      </c>
      <c r="G64" s="531"/>
      <c r="H64" s="532">
        <f>F64*1.05</f>
        <v>71.660610000000005</v>
      </c>
      <c r="I64" s="530"/>
      <c r="J64" s="530">
        <f>H64*0.2</f>
        <v>14.332122000000002</v>
      </c>
      <c r="K64" s="530"/>
      <c r="L64" s="530">
        <f>H64+J64</f>
        <v>85.992732000000004</v>
      </c>
      <c r="M64" s="273"/>
    </row>
  </sheetData>
  <mergeCells count="5">
    <mergeCell ref="J34:L34"/>
    <mergeCell ref="J35:L35"/>
    <mergeCell ref="J36:L36"/>
    <mergeCell ref="J37:L37"/>
    <mergeCell ref="J38:L38"/>
  </mergeCells>
  <printOptions horizontalCentered="1"/>
  <pageMargins left="0.74803149606299213" right="0.74803149606299213" top="0.98425196850393704" bottom="0.98425196850393704" header="0.51181102362204722" footer="0.51181102362204722"/>
  <pageSetup paperSize="9" scale="68" firstPageNumber="80" orientation="landscape" useFirstPageNumber="1" r:id="rId1"/>
  <headerFooter alignWithMargins="0">
    <oddFooter>&amp;C&amp;"Gill Sans MT Light,Regular"Page 12.9</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C7832-908D-4A18-811A-8C26C7F858EA}">
  <sheetPr>
    <tabColor rgb="FFFFFF00"/>
    <pageSetUpPr fitToPage="1"/>
  </sheetPr>
  <dimension ref="B1:P91"/>
  <sheetViews>
    <sheetView showGridLines="0" zoomScale="85" zoomScaleNormal="85" zoomScaleSheetLayoutView="85" workbookViewId="0">
      <pane xSplit="2" ySplit="5" topLeftCell="C6" activePane="bottomRight" state="frozen"/>
      <selection activeCell="B35" sqref="B35"/>
      <selection pane="topRight" activeCell="B35" sqref="B35"/>
      <selection pane="bottomLeft" activeCell="B35" sqref="B35"/>
      <selection pane="bottomRight" activeCell="D3" sqref="D3:J4"/>
    </sheetView>
  </sheetViews>
  <sheetFormatPr defaultColWidth="9.1796875" defaultRowHeight="15.5"/>
  <cols>
    <col min="1" max="1" width="3.54296875" style="231" customWidth="1"/>
    <col min="2" max="2" width="80.7265625" style="231" customWidth="1"/>
    <col min="3" max="3" width="2.7265625" style="385" customWidth="1"/>
    <col min="4" max="4" width="12.54296875" style="231" customWidth="1"/>
    <col min="5" max="5" width="2.81640625" style="231" customWidth="1"/>
    <col min="6" max="6" width="12.54296875" style="231" customWidth="1"/>
    <col min="7" max="7" width="2.26953125" style="231" customWidth="1"/>
    <col min="8" max="8" width="9.81640625" style="231" customWidth="1"/>
    <col min="9" max="9" width="2.26953125" style="231" customWidth="1"/>
    <col min="10" max="10" width="12.54296875" style="231" customWidth="1"/>
    <col min="11" max="11" width="2.453125" style="231" customWidth="1"/>
    <col min="12" max="12" width="15.26953125" style="231" bestFit="1" customWidth="1"/>
    <col min="13" max="13" width="12.54296875" style="231" customWidth="1"/>
    <col min="14" max="14" width="15.54296875" style="231" bestFit="1" customWidth="1"/>
    <col min="15" max="15" width="3.7265625" style="231" customWidth="1"/>
    <col min="16" max="16" width="10.26953125" style="231" bestFit="1" customWidth="1"/>
    <col min="17" max="16384" width="9.1796875" style="231"/>
  </cols>
  <sheetData>
    <row r="1" spans="2:16" s="232" customFormat="1" ht="29.25" customHeight="1">
      <c r="B1" s="156" t="s">
        <v>171</v>
      </c>
      <c r="C1" s="240"/>
      <c r="L1" s="628"/>
      <c r="M1" s="628"/>
      <c r="N1" s="628"/>
      <c r="O1" s="628"/>
      <c r="P1" s="628"/>
    </row>
    <row r="2" spans="2:16" ht="44.25" customHeight="1">
      <c r="B2" s="59"/>
      <c r="C2" s="231"/>
      <c r="G2" s="232"/>
      <c r="H2" s="61"/>
      <c r="L2" s="66"/>
      <c r="M2" s="66"/>
      <c r="N2" s="66"/>
      <c r="O2" s="66"/>
      <c r="P2" s="66"/>
    </row>
    <row r="3" spans="2:16">
      <c r="C3" s="231"/>
      <c r="D3" s="60" t="s">
        <v>814</v>
      </c>
      <c r="E3" s="60"/>
      <c r="F3" s="60" t="s">
        <v>868</v>
      </c>
      <c r="G3" s="61"/>
      <c r="H3" s="61"/>
      <c r="I3" s="61"/>
      <c r="J3" s="60" t="s">
        <v>868</v>
      </c>
      <c r="N3" s="231" t="s">
        <v>32</v>
      </c>
    </row>
    <row r="4" spans="2:16" ht="31">
      <c r="B4" s="377" t="s">
        <v>89</v>
      </c>
      <c r="C4" s="231"/>
      <c r="D4" s="208" t="s">
        <v>30</v>
      </c>
      <c r="E4" s="60"/>
      <c r="F4" s="208" t="s">
        <v>30</v>
      </c>
      <c r="G4" s="60"/>
      <c r="H4" s="267" t="s">
        <v>29</v>
      </c>
      <c r="I4" s="60"/>
      <c r="J4" s="155" t="s">
        <v>44</v>
      </c>
    </row>
    <row r="5" spans="2:16">
      <c r="B5" s="88" t="s">
        <v>131</v>
      </c>
      <c r="C5" s="231"/>
      <c r="D5" s="313" t="s">
        <v>284</v>
      </c>
      <c r="E5" s="378"/>
      <c r="F5" s="313" t="s">
        <v>284</v>
      </c>
      <c r="G5" s="379"/>
      <c r="H5" s="175" t="s">
        <v>285</v>
      </c>
      <c r="I5" s="378"/>
      <c r="J5" s="313" t="s">
        <v>284</v>
      </c>
    </row>
    <row r="6" spans="2:16">
      <c r="B6" s="288" t="s">
        <v>324</v>
      </c>
      <c r="C6" s="231"/>
      <c r="D6" s="48"/>
      <c r="F6" s="48"/>
      <c r="G6" s="232"/>
      <c r="H6" s="30"/>
      <c r="I6" s="30"/>
      <c r="J6" s="277"/>
      <c r="K6" s="380"/>
    </row>
    <row r="7" spans="2:16">
      <c r="B7" s="317" t="s">
        <v>323</v>
      </c>
      <c r="C7" s="128"/>
      <c r="D7" s="381">
        <v>3500</v>
      </c>
      <c r="E7" s="381"/>
      <c r="F7" s="381">
        <f>D7</f>
        <v>3500</v>
      </c>
      <c r="G7" s="30"/>
      <c r="H7" s="128" t="s">
        <v>100</v>
      </c>
      <c r="I7" s="30"/>
      <c r="J7" s="338">
        <f t="shared" ref="J7:J78" si="0">F7</f>
        <v>3500</v>
      </c>
      <c r="K7" s="380"/>
      <c r="L7" s="72"/>
      <c r="M7" s="72"/>
      <c r="N7" s="323"/>
      <c r="P7" s="72"/>
    </row>
    <row r="8" spans="2:16">
      <c r="B8" s="317" t="s">
        <v>325</v>
      </c>
      <c r="C8" s="128"/>
      <c r="D8" s="381">
        <v>1200</v>
      </c>
      <c r="E8" s="381"/>
      <c r="F8" s="381">
        <f t="shared" ref="F8:F15" si="1">D8</f>
        <v>1200</v>
      </c>
      <c r="G8" s="30"/>
      <c r="H8" s="128" t="s">
        <v>100</v>
      </c>
      <c r="I8" s="30"/>
      <c r="J8" s="338">
        <f t="shared" si="0"/>
        <v>1200</v>
      </c>
      <c r="K8" s="380"/>
      <c r="L8" s="72"/>
      <c r="M8" s="72"/>
      <c r="N8" s="323"/>
      <c r="P8" s="72"/>
    </row>
    <row r="9" spans="2:16">
      <c r="B9" s="317" t="s">
        <v>326</v>
      </c>
      <c r="C9" s="128"/>
      <c r="D9" s="381">
        <v>1750</v>
      </c>
      <c r="E9" s="381"/>
      <c r="F9" s="381">
        <f t="shared" si="1"/>
        <v>1750</v>
      </c>
      <c r="G9" s="30"/>
      <c r="H9" s="128" t="s">
        <v>100</v>
      </c>
      <c r="I9" s="30"/>
      <c r="J9" s="382">
        <f t="shared" si="0"/>
        <v>1750</v>
      </c>
      <c r="K9" s="383"/>
      <c r="L9" s="72"/>
      <c r="M9" s="72"/>
      <c r="N9" s="323"/>
      <c r="P9" s="72"/>
    </row>
    <row r="10" spans="2:16">
      <c r="B10" s="317" t="s">
        <v>327</v>
      </c>
      <c r="C10" s="128"/>
      <c r="D10" s="381">
        <v>1200</v>
      </c>
      <c r="E10" s="381"/>
      <c r="F10" s="381">
        <f t="shared" si="1"/>
        <v>1200</v>
      </c>
      <c r="G10" s="30"/>
      <c r="H10" s="128" t="s">
        <v>100</v>
      </c>
      <c r="I10" s="30"/>
      <c r="J10" s="338">
        <f t="shared" si="0"/>
        <v>1200</v>
      </c>
      <c r="K10" s="383"/>
      <c r="L10" s="72"/>
      <c r="M10" s="72"/>
      <c r="N10" s="323"/>
      <c r="P10" s="72"/>
    </row>
    <row r="11" spans="2:16">
      <c r="B11" s="317" t="s">
        <v>811</v>
      </c>
      <c r="C11" s="128"/>
      <c r="D11" s="381">
        <v>1200</v>
      </c>
      <c r="E11" s="381"/>
      <c r="F11" s="381">
        <f t="shared" si="1"/>
        <v>1200</v>
      </c>
      <c r="G11" s="30"/>
      <c r="H11" s="128" t="s">
        <v>100</v>
      </c>
      <c r="I11" s="30"/>
      <c r="J11" s="338">
        <f t="shared" si="0"/>
        <v>1200</v>
      </c>
      <c r="K11" s="383"/>
      <c r="L11" s="72"/>
      <c r="M11" s="72"/>
      <c r="N11" s="323"/>
      <c r="P11" s="72"/>
    </row>
    <row r="12" spans="2:16">
      <c r="B12" s="317" t="s">
        <v>328</v>
      </c>
      <c r="C12" s="128"/>
      <c r="D12" s="381">
        <v>3500</v>
      </c>
      <c r="E12" s="381"/>
      <c r="F12" s="381">
        <f t="shared" si="1"/>
        <v>3500</v>
      </c>
      <c r="G12" s="30"/>
      <c r="H12" s="128" t="s">
        <v>100</v>
      </c>
      <c r="I12" s="30"/>
      <c r="J12" s="382">
        <f t="shared" si="0"/>
        <v>3500</v>
      </c>
      <c r="K12" s="383"/>
      <c r="L12" s="72"/>
      <c r="M12" s="72"/>
      <c r="N12" s="323"/>
      <c r="P12" s="72"/>
    </row>
    <row r="13" spans="2:16">
      <c r="B13" s="317" t="s">
        <v>329</v>
      </c>
      <c r="C13" s="128"/>
      <c r="D13" s="381">
        <v>1000</v>
      </c>
      <c r="E13" s="381"/>
      <c r="F13" s="381">
        <f t="shared" si="1"/>
        <v>1000</v>
      </c>
      <c r="G13" s="30"/>
      <c r="H13" s="128" t="s">
        <v>100</v>
      </c>
      <c r="I13" s="30"/>
      <c r="J13" s="382">
        <f t="shared" si="0"/>
        <v>1000</v>
      </c>
      <c r="K13" s="383"/>
      <c r="L13" s="72"/>
      <c r="M13" s="72"/>
      <c r="N13" s="323"/>
      <c r="P13" s="72"/>
    </row>
    <row r="14" spans="2:16">
      <c r="B14" s="317" t="s">
        <v>330</v>
      </c>
      <c r="C14" s="128"/>
      <c r="D14" s="381">
        <v>25</v>
      </c>
      <c r="E14" s="381"/>
      <c r="F14" s="381">
        <f t="shared" si="1"/>
        <v>25</v>
      </c>
      <c r="G14" s="30"/>
      <c r="H14" s="128" t="s">
        <v>100</v>
      </c>
      <c r="I14" s="30"/>
      <c r="J14" s="382">
        <f t="shared" si="0"/>
        <v>25</v>
      </c>
      <c r="K14" s="383"/>
      <c r="L14" s="72"/>
      <c r="M14" s="72"/>
      <c r="N14" s="323"/>
      <c r="P14" s="72"/>
    </row>
    <row r="15" spans="2:16">
      <c r="B15" s="317" t="s">
        <v>331</v>
      </c>
      <c r="C15" s="128"/>
      <c r="D15" s="381">
        <v>50</v>
      </c>
      <c r="E15" s="381"/>
      <c r="F15" s="381">
        <f t="shared" si="1"/>
        <v>50</v>
      </c>
      <c r="G15" s="30"/>
      <c r="H15" s="128" t="s">
        <v>100</v>
      </c>
      <c r="I15" s="30"/>
      <c r="J15" s="382">
        <f t="shared" si="0"/>
        <v>50</v>
      </c>
      <c r="K15" s="383"/>
      <c r="N15" s="323"/>
    </row>
    <row r="16" spans="2:16">
      <c r="B16" s="384" t="s">
        <v>703</v>
      </c>
      <c r="C16" s="128"/>
      <c r="D16" s="381"/>
      <c r="E16" s="381"/>
      <c r="F16" s="381"/>
      <c r="G16" s="30"/>
      <c r="H16" s="128"/>
      <c r="I16" s="30"/>
      <c r="J16" s="382"/>
      <c r="K16" s="383"/>
      <c r="N16" s="323"/>
    </row>
    <row r="17" spans="2:16">
      <c r="B17" s="317" t="s">
        <v>323</v>
      </c>
      <c r="D17" s="381">
        <v>2000</v>
      </c>
      <c r="E17" s="381"/>
      <c r="F17" s="381">
        <f t="shared" ref="F17:F25" si="2">D17</f>
        <v>2000</v>
      </c>
      <c r="G17" s="72"/>
      <c r="H17" s="128" t="s">
        <v>100</v>
      </c>
      <c r="I17" s="30"/>
      <c r="J17" s="382">
        <f t="shared" si="0"/>
        <v>2000</v>
      </c>
      <c r="K17" s="383"/>
      <c r="N17" s="323"/>
    </row>
    <row r="18" spans="2:16">
      <c r="B18" s="317" t="s">
        <v>325</v>
      </c>
      <c r="D18" s="381">
        <v>1200</v>
      </c>
      <c r="E18" s="381"/>
      <c r="F18" s="381">
        <f t="shared" si="2"/>
        <v>1200</v>
      </c>
      <c r="G18" s="72"/>
      <c r="H18" s="128" t="s">
        <v>100</v>
      </c>
      <c r="I18" s="30"/>
      <c r="J18" s="382">
        <f t="shared" si="0"/>
        <v>1200</v>
      </c>
      <c r="K18" s="383"/>
      <c r="N18" s="323"/>
    </row>
    <row r="19" spans="2:16">
      <c r="B19" s="317" t="s">
        <v>326</v>
      </c>
      <c r="D19" s="381">
        <v>1000</v>
      </c>
      <c r="E19" s="381"/>
      <c r="F19" s="381">
        <f t="shared" si="2"/>
        <v>1000</v>
      </c>
      <c r="G19" s="62"/>
      <c r="H19" s="128" t="s">
        <v>100</v>
      </c>
      <c r="I19" s="30"/>
      <c r="J19" s="382">
        <f t="shared" si="0"/>
        <v>1000</v>
      </c>
      <c r="K19" s="383"/>
      <c r="L19" s="72"/>
      <c r="M19" s="72"/>
      <c r="N19" s="323"/>
      <c r="P19" s="72"/>
    </row>
    <row r="20" spans="2:16">
      <c r="B20" s="317" t="s">
        <v>327</v>
      </c>
      <c r="D20" s="381">
        <v>1200</v>
      </c>
      <c r="E20" s="381"/>
      <c r="F20" s="381">
        <f t="shared" si="2"/>
        <v>1200</v>
      </c>
      <c r="H20" s="128" t="s">
        <v>100</v>
      </c>
      <c r="I20" s="30"/>
      <c r="J20" s="382">
        <f t="shared" si="0"/>
        <v>1200</v>
      </c>
      <c r="K20" s="383"/>
    </row>
    <row r="21" spans="2:16">
      <c r="B21" s="317" t="s">
        <v>811</v>
      </c>
      <c r="D21" s="381">
        <v>1200</v>
      </c>
      <c r="E21" s="381"/>
      <c r="F21" s="381">
        <f t="shared" si="2"/>
        <v>1200</v>
      </c>
      <c r="H21" s="128" t="s">
        <v>100</v>
      </c>
      <c r="I21" s="30"/>
      <c r="J21" s="382">
        <f t="shared" si="0"/>
        <v>1200</v>
      </c>
      <c r="K21" s="383"/>
    </row>
    <row r="22" spans="2:16">
      <c r="B22" s="317" t="s">
        <v>328</v>
      </c>
      <c r="D22" s="381">
        <v>2000</v>
      </c>
      <c r="E22" s="381"/>
      <c r="F22" s="381">
        <f t="shared" si="2"/>
        <v>2000</v>
      </c>
      <c r="H22" s="128" t="s">
        <v>100</v>
      </c>
      <c r="I22" s="30"/>
      <c r="J22" s="382">
        <f t="shared" si="0"/>
        <v>2000</v>
      </c>
      <c r="K22" s="383"/>
    </row>
    <row r="23" spans="2:16">
      <c r="B23" s="317" t="s">
        <v>329</v>
      </c>
      <c r="D23" s="381">
        <v>1000</v>
      </c>
      <c r="E23" s="381"/>
      <c r="F23" s="381">
        <f t="shared" si="2"/>
        <v>1000</v>
      </c>
      <c r="H23" s="128" t="s">
        <v>100</v>
      </c>
      <c r="I23" s="30"/>
      <c r="J23" s="382">
        <f t="shared" si="0"/>
        <v>1000</v>
      </c>
      <c r="K23" s="383"/>
    </row>
    <row r="24" spans="2:16">
      <c r="B24" s="317" t="s">
        <v>330</v>
      </c>
      <c r="D24" s="381">
        <v>25</v>
      </c>
      <c r="E24" s="381"/>
      <c r="F24" s="381">
        <f t="shared" si="2"/>
        <v>25</v>
      </c>
      <c r="H24" s="128" t="s">
        <v>100</v>
      </c>
      <c r="I24" s="30"/>
      <c r="J24" s="382">
        <f t="shared" si="0"/>
        <v>25</v>
      </c>
      <c r="K24" s="383"/>
    </row>
    <row r="25" spans="2:16">
      <c r="B25" s="317" t="s">
        <v>331</v>
      </c>
      <c r="D25" s="381">
        <v>60</v>
      </c>
      <c r="E25" s="381"/>
      <c r="F25" s="381">
        <f t="shared" si="2"/>
        <v>60</v>
      </c>
      <c r="H25" s="128" t="s">
        <v>100</v>
      </c>
      <c r="I25" s="30"/>
      <c r="J25" s="382">
        <f t="shared" si="0"/>
        <v>60</v>
      </c>
      <c r="K25" s="383"/>
    </row>
    <row r="26" spans="2:16">
      <c r="B26" s="384" t="s">
        <v>332</v>
      </c>
      <c r="D26" s="381"/>
      <c r="E26" s="381"/>
      <c r="F26" s="381"/>
      <c r="H26" s="128"/>
      <c r="I26" s="30"/>
      <c r="J26" s="382"/>
      <c r="K26" s="383"/>
    </row>
    <row r="27" spans="2:16">
      <c r="B27" s="317" t="s">
        <v>323</v>
      </c>
      <c r="D27" s="381">
        <v>2000</v>
      </c>
      <c r="E27" s="381"/>
      <c r="F27" s="381">
        <f t="shared" ref="F27:F35" si="3">D27</f>
        <v>2000</v>
      </c>
      <c r="H27" s="128" t="s">
        <v>100</v>
      </c>
      <c r="I27" s="30"/>
      <c r="J27" s="382">
        <f t="shared" ref="J27" si="4">F27</f>
        <v>2000</v>
      </c>
      <c r="K27" s="383"/>
    </row>
    <row r="28" spans="2:16">
      <c r="B28" s="317" t="s">
        <v>325</v>
      </c>
      <c r="D28" s="381">
        <v>950</v>
      </c>
      <c r="E28" s="381"/>
      <c r="F28" s="381">
        <f t="shared" si="3"/>
        <v>950</v>
      </c>
      <c r="H28" s="128" t="s">
        <v>100</v>
      </c>
      <c r="I28" s="30"/>
      <c r="J28" s="382">
        <f t="shared" si="0"/>
        <v>950</v>
      </c>
      <c r="K28" s="383"/>
    </row>
    <row r="29" spans="2:16">
      <c r="B29" s="317" t="s">
        <v>326</v>
      </c>
      <c r="D29" s="381">
        <v>1000</v>
      </c>
      <c r="E29" s="381"/>
      <c r="F29" s="381">
        <f t="shared" si="3"/>
        <v>1000</v>
      </c>
      <c r="H29" s="128" t="s">
        <v>100</v>
      </c>
      <c r="I29" s="30"/>
      <c r="J29" s="382">
        <f t="shared" si="0"/>
        <v>1000</v>
      </c>
      <c r="K29" s="383"/>
    </row>
    <row r="30" spans="2:16">
      <c r="B30" s="317" t="s">
        <v>327</v>
      </c>
      <c r="D30" s="381">
        <v>950</v>
      </c>
      <c r="E30" s="381"/>
      <c r="F30" s="381">
        <f t="shared" si="3"/>
        <v>950</v>
      </c>
      <c r="H30" s="128" t="s">
        <v>100</v>
      </c>
      <c r="I30" s="30"/>
      <c r="J30" s="382">
        <f t="shared" si="0"/>
        <v>950</v>
      </c>
      <c r="K30" s="383"/>
    </row>
    <row r="31" spans="2:16">
      <c r="B31" s="317" t="s">
        <v>811</v>
      </c>
      <c r="D31" s="381">
        <v>950</v>
      </c>
      <c r="E31" s="381"/>
      <c r="F31" s="381">
        <f t="shared" si="3"/>
        <v>950</v>
      </c>
      <c r="H31" s="128" t="s">
        <v>100</v>
      </c>
      <c r="I31" s="30"/>
      <c r="J31" s="382">
        <f t="shared" si="0"/>
        <v>950</v>
      </c>
      <c r="K31" s="383"/>
    </row>
    <row r="32" spans="2:16">
      <c r="B32" s="317" t="s">
        <v>328</v>
      </c>
      <c r="D32" s="381">
        <v>2000</v>
      </c>
      <c r="E32" s="381"/>
      <c r="F32" s="381">
        <f t="shared" si="3"/>
        <v>2000</v>
      </c>
      <c r="H32" s="128" t="s">
        <v>100</v>
      </c>
      <c r="I32" s="30"/>
      <c r="J32" s="382">
        <f t="shared" si="0"/>
        <v>2000</v>
      </c>
      <c r="K32" s="383"/>
    </row>
    <row r="33" spans="2:11">
      <c r="B33" s="317" t="s">
        <v>329</v>
      </c>
      <c r="D33" s="381">
        <v>750</v>
      </c>
      <c r="E33" s="381"/>
      <c r="F33" s="381">
        <f t="shared" si="3"/>
        <v>750</v>
      </c>
      <c r="H33" s="128" t="s">
        <v>100</v>
      </c>
      <c r="I33" s="30"/>
      <c r="J33" s="382">
        <f t="shared" si="0"/>
        <v>750</v>
      </c>
      <c r="K33" s="383"/>
    </row>
    <row r="34" spans="2:11">
      <c r="B34" s="317" t="s">
        <v>330</v>
      </c>
      <c r="D34" s="381">
        <v>25</v>
      </c>
      <c r="E34" s="381"/>
      <c r="F34" s="381">
        <f t="shared" si="3"/>
        <v>25</v>
      </c>
      <c r="H34" s="128" t="s">
        <v>100</v>
      </c>
      <c r="I34" s="30"/>
      <c r="J34" s="382">
        <f t="shared" si="0"/>
        <v>25</v>
      </c>
      <c r="K34" s="383"/>
    </row>
    <row r="35" spans="2:11">
      <c r="B35" s="317" t="s">
        <v>331</v>
      </c>
      <c r="D35" s="381">
        <v>50</v>
      </c>
      <c r="E35" s="381"/>
      <c r="F35" s="381">
        <f t="shared" si="3"/>
        <v>50</v>
      </c>
      <c r="H35" s="128" t="s">
        <v>100</v>
      </c>
      <c r="I35" s="30"/>
      <c r="J35" s="382">
        <f t="shared" si="0"/>
        <v>50</v>
      </c>
      <c r="K35" s="383"/>
    </row>
    <row r="36" spans="2:11">
      <c r="B36" s="384" t="s">
        <v>333</v>
      </c>
      <c r="D36" s="381"/>
      <c r="E36" s="381"/>
      <c r="F36" s="381"/>
      <c r="H36" s="128"/>
      <c r="I36" s="30"/>
      <c r="J36" s="382"/>
      <c r="K36" s="383"/>
    </row>
    <row r="37" spans="2:11">
      <c r="B37" s="317" t="s">
        <v>323</v>
      </c>
      <c r="D37" s="381">
        <v>2500</v>
      </c>
      <c r="E37" s="381"/>
      <c r="F37" s="381">
        <f t="shared" ref="F37:F45" si="5">D37</f>
        <v>2500</v>
      </c>
      <c r="H37" s="128" t="s">
        <v>100</v>
      </c>
      <c r="I37" s="30"/>
      <c r="J37" s="382">
        <f t="shared" ref="J37:J43" si="6">F37</f>
        <v>2500</v>
      </c>
      <c r="K37" s="383"/>
    </row>
    <row r="38" spans="2:11">
      <c r="B38" s="317" t="s">
        <v>325</v>
      </c>
      <c r="D38" s="381">
        <v>950</v>
      </c>
      <c r="E38" s="381"/>
      <c r="F38" s="381">
        <f t="shared" si="5"/>
        <v>950</v>
      </c>
      <c r="H38" s="128" t="s">
        <v>100</v>
      </c>
      <c r="I38" s="30"/>
      <c r="J38" s="382">
        <f t="shared" si="6"/>
        <v>950</v>
      </c>
      <c r="K38" s="383"/>
    </row>
    <row r="39" spans="2:11">
      <c r="B39" s="317" t="s">
        <v>326</v>
      </c>
      <c r="D39" s="381">
        <v>1250</v>
      </c>
      <c r="E39" s="381"/>
      <c r="F39" s="381">
        <f t="shared" si="5"/>
        <v>1250</v>
      </c>
      <c r="H39" s="128" t="s">
        <v>100</v>
      </c>
      <c r="I39" s="30"/>
      <c r="J39" s="382">
        <f t="shared" si="6"/>
        <v>1250</v>
      </c>
      <c r="K39" s="383"/>
    </row>
    <row r="40" spans="2:11">
      <c r="B40" s="317" t="s">
        <v>327</v>
      </c>
      <c r="D40" s="381">
        <v>950</v>
      </c>
      <c r="E40" s="381"/>
      <c r="F40" s="381">
        <f t="shared" si="5"/>
        <v>950</v>
      </c>
      <c r="H40" s="128" t="s">
        <v>100</v>
      </c>
      <c r="I40" s="30"/>
      <c r="J40" s="382">
        <f t="shared" si="6"/>
        <v>950</v>
      </c>
      <c r="K40" s="383"/>
    </row>
    <row r="41" spans="2:11">
      <c r="B41" s="317" t="s">
        <v>811</v>
      </c>
      <c r="D41" s="381">
        <v>950</v>
      </c>
      <c r="E41" s="381"/>
      <c r="F41" s="381">
        <f t="shared" si="5"/>
        <v>950</v>
      </c>
      <c r="H41" s="128" t="s">
        <v>100</v>
      </c>
      <c r="I41" s="30"/>
      <c r="J41" s="382">
        <f t="shared" si="6"/>
        <v>950</v>
      </c>
      <c r="K41" s="383"/>
    </row>
    <row r="42" spans="2:11">
      <c r="B42" s="317" t="s">
        <v>328</v>
      </c>
      <c r="D42" s="381">
        <v>2500</v>
      </c>
      <c r="E42" s="381"/>
      <c r="F42" s="381">
        <f t="shared" si="5"/>
        <v>2500</v>
      </c>
      <c r="H42" s="128" t="s">
        <v>100</v>
      </c>
      <c r="I42" s="30"/>
      <c r="J42" s="382">
        <f t="shared" si="6"/>
        <v>2500</v>
      </c>
      <c r="K42" s="383"/>
    </row>
    <row r="43" spans="2:11">
      <c r="B43" s="317" t="s">
        <v>329</v>
      </c>
      <c r="D43" s="381">
        <v>1000</v>
      </c>
      <c r="E43" s="381"/>
      <c r="F43" s="381">
        <f t="shared" si="5"/>
        <v>1000</v>
      </c>
      <c r="H43" s="128" t="s">
        <v>100</v>
      </c>
      <c r="I43" s="30"/>
      <c r="J43" s="382">
        <f t="shared" si="6"/>
        <v>1000</v>
      </c>
      <c r="K43" s="383"/>
    </row>
    <row r="44" spans="2:11">
      <c r="B44" s="317" t="s">
        <v>330</v>
      </c>
      <c r="D44" s="381">
        <v>25</v>
      </c>
      <c r="E44" s="381"/>
      <c r="F44" s="381">
        <f t="shared" si="5"/>
        <v>25</v>
      </c>
      <c r="H44" s="128" t="s">
        <v>100</v>
      </c>
      <c r="I44" s="30"/>
      <c r="J44" s="382">
        <f t="shared" si="0"/>
        <v>25</v>
      </c>
      <c r="K44" s="383"/>
    </row>
    <row r="45" spans="2:11">
      <c r="B45" s="317" t="s">
        <v>331</v>
      </c>
      <c r="D45" s="381">
        <v>50</v>
      </c>
      <c r="E45" s="381"/>
      <c r="F45" s="381">
        <f t="shared" si="5"/>
        <v>50</v>
      </c>
      <c r="H45" s="128" t="s">
        <v>100</v>
      </c>
      <c r="I45" s="30"/>
      <c r="J45" s="382">
        <f t="shared" si="0"/>
        <v>50</v>
      </c>
      <c r="K45" s="383"/>
    </row>
    <row r="46" spans="2:11">
      <c r="B46" s="384" t="s">
        <v>334</v>
      </c>
      <c r="D46" s="381"/>
      <c r="E46" s="381"/>
      <c r="F46" s="381"/>
      <c r="H46" s="128"/>
      <c r="I46" s="30"/>
      <c r="J46" s="382"/>
      <c r="K46" s="383"/>
    </row>
    <row r="47" spans="2:11">
      <c r="B47" s="317" t="s">
        <v>323</v>
      </c>
      <c r="D47" s="381">
        <v>3000</v>
      </c>
      <c r="E47" s="381"/>
      <c r="F47" s="381">
        <f t="shared" ref="F47:F55" si="7">D47</f>
        <v>3000</v>
      </c>
      <c r="H47" s="128" t="s">
        <v>100</v>
      </c>
      <c r="I47" s="30"/>
      <c r="J47" s="382">
        <f t="shared" si="0"/>
        <v>3000</v>
      </c>
      <c r="K47" s="383"/>
    </row>
    <row r="48" spans="2:11">
      <c r="B48" s="317" t="s">
        <v>325</v>
      </c>
      <c r="D48" s="381">
        <v>1200</v>
      </c>
      <c r="E48" s="381"/>
      <c r="F48" s="381">
        <f t="shared" si="7"/>
        <v>1200</v>
      </c>
      <c r="H48" s="128" t="s">
        <v>100</v>
      </c>
      <c r="I48" s="30"/>
      <c r="J48" s="382">
        <f t="shared" si="0"/>
        <v>1200</v>
      </c>
      <c r="K48" s="383"/>
    </row>
    <row r="49" spans="2:11">
      <c r="B49" s="317" t="s">
        <v>326</v>
      </c>
      <c r="D49" s="381">
        <v>1500</v>
      </c>
      <c r="E49" s="381"/>
      <c r="F49" s="381">
        <f t="shared" si="7"/>
        <v>1500</v>
      </c>
      <c r="H49" s="128" t="s">
        <v>100</v>
      </c>
      <c r="I49" s="30"/>
      <c r="J49" s="382">
        <f t="shared" si="0"/>
        <v>1500</v>
      </c>
      <c r="K49" s="383"/>
    </row>
    <row r="50" spans="2:11">
      <c r="B50" s="317" t="s">
        <v>327</v>
      </c>
      <c r="D50" s="381">
        <v>1200</v>
      </c>
      <c r="E50" s="381"/>
      <c r="F50" s="381">
        <f t="shared" si="7"/>
        <v>1200</v>
      </c>
      <c r="H50" s="128" t="s">
        <v>100</v>
      </c>
      <c r="I50" s="30"/>
      <c r="J50" s="382">
        <f t="shared" si="0"/>
        <v>1200</v>
      </c>
      <c r="K50" s="383"/>
    </row>
    <row r="51" spans="2:11">
      <c r="B51" s="317" t="s">
        <v>811</v>
      </c>
      <c r="D51" s="381">
        <v>1200</v>
      </c>
      <c r="E51" s="381"/>
      <c r="F51" s="381">
        <f t="shared" si="7"/>
        <v>1200</v>
      </c>
      <c r="H51" s="128" t="s">
        <v>100</v>
      </c>
      <c r="I51" s="30"/>
      <c r="J51" s="382">
        <f t="shared" si="0"/>
        <v>1200</v>
      </c>
      <c r="K51" s="383"/>
    </row>
    <row r="52" spans="2:11">
      <c r="B52" s="317" t="s">
        <v>328</v>
      </c>
      <c r="D52" s="381">
        <v>3000</v>
      </c>
      <c r="E52" s="381"/>
      <c r="F52" s="381">
        <f t="shared" si="7"/>
        <v>3000</v>
      </c>
      <c r="H52" s="128" t="s">
        <v>100</v>
      </c>
      <c r="I52" s="30"/>
      <c r="J52" s="382">
        <f t="shared" si="0"/>
        <v>3000</v>
      </c>
      <c r="K52" s="383"/>
    </row>
    <row r="53" spans="2:11">
      <c r="B53" s="317" t="s">
        <v>329</v>
      </c>
      <c r="D53" s="381">
        <v>600</v>
      </c>
      <c r="E53" s="381"/>
      <c r="F53" s="381">
        <f t="shared" si="7"/>
        <v>600</v>
      </c>
      <c r="H53" s="128" t="s">
        <v>100</v>
      </c>
      <c r="I53" s="30"/>
      <c r="J53" s="382">
        <f t="shared" si="0"/>
        <v>600</v>
      </c>
      <c r="K53" s="383"/>
    </row>
    <row r="54" spans="2:11">
      <c r="B54" s="317" t="s">
        <v>330</v>
      </c>
      <c r="D54" s="381">
        <v>25</v>
      </c>
      <c r="E54" s="381"/>
      <c r="F54" s="381">
        <f t="shared" si="7"/>
        <v>25</v>
      </c>
      <c r="H54" s="128" t="s">
        <v>100</v>
      </c>
      <c r="I54" s="30"/>
      <c r="J54" s="382">
        <f t="shared" si="0"/>
        <v>25</v>
      </c>
      <c r="K54" s="383"/>
    </row>
    <row r="55" spans="2:11">
      <c r="B55" s="317" t="s">
        <v>331</v>
      </c>
      <c r="D55" s="381">
        <v>50</v>
      </c>
      <c r="E55" s="381"/>
      <c r="F55" s="381">
        <f t="shared" si="7"/>
        <v>50</v>
      </c>
      <c r="H55" s="128" t="s">
        <v>100</v>
      </c>
      <c r="I55" s="30"/>
      <c r="J55" s="382">
        <f t="shared" si="0"/>
        <v>50</v>
      </c>
      <c r="K55" s="383"/>
    </row>
    <row r="56" spans="2:11">
      <c r="B56" s="384" t="s">
        <v>335</v>
      </c>
      <c r="D56" s="381"/>
      <c r="E56" s="381"/>
      <c r="F56" s="381"/>
      <c r="H56" s="128"/>
      <c r="I56" s="30"/>
      <c r="J56" s="382"/>
      <c r="K56" s="383"/>
    </row>
    <row r="57" spans="2:11">
      <c r="B57" s="386" t="s">
        <v>336</v>
      </c>
      <c r="D57" s="381">
        <v>150</v>
      </c>
      <c r="E57" s="381"/>
      <c r="F57" s="381">
        <f t="shared" ref="F57:F63" si="8">D57</f>
        <v>150</v>
      </c>
      <c r="H57" s="128" t="s">
        <v>100</v>
      </c>
      <c r="I57" s="30"/>
      <c r="J57" s="382">
        <f t="shared" si="0"/>
        <v>150</v>
      </c>
      <c r="K57" s="383"/>
    </row>
    <row r="58" spans="2:11">
      <c r="B58" s="386" t="s">
        <v>337</v>
      </c>
      <c r="D58" s="381">
        <v>100</v>
      </c>
      <c r="E58" s="381"/>
      <c r="F58" s="381">
        <f t="shared" si="8"/>
        <v>100</v>
      </c>
      <c r="H58" s="128" t="s">
        <v>100</v>
      </c>
      <c r="I58" s="30"/>
      <c r="J58" s="382">
        <f t="shared" si="0"/>
        <v>100</v>
      </c>
      <c r="K58" s="383"/>
    </row>
    <row r="59" spans="2:11">
      <c r="B59" s="386" t="s">
        <v>326</v>
      </c>
      <c r="D59" s="381">
        <v>100</v>
      </c>
      <c r="E59" s="381"/>
      <c r="F59" s="381">
        <f t="shared" si="8"/>
        <v>100</v>
      </c>
      <c r="H59" s="128" t="s">
        <v>100</v>
      </c>
      <c r="I59" s="30"/>
      <c r="J59" s="382">
        <f t="shared" si="0"/>
        <v>100</v>
      </c>
      <c r="K59" s="383"/>
    </row>
    <row r="60" spans="2:11">
      <c r="B60" s="386" t="s">
        <v>327</v>
      </c>
      <c r="D60" s="381">
        <v>25</v>
      </c>
      <c r="E60" s="381"/>
      <c r="F60" s="381">
        <f t="shared" si="8"/>
        <v>25</v>
      </c>
      <c r="H60" s="128" t="s">
        <v>100</v>
      </c>
      <c r="I60" s="30"/>
      <c r="J60" s="382">
        <f t="shared" si="0"/>
        <v>25</v>
      </c>
      <c r="K60" s="383"/>
    </row>
    <row r="61" spans="2:11">
      <c r="B61" s="386" t="s">
        <v>329</v>
      </c>
      <c r="D61" s="381">
        <v>50</v>
      </c>
      <c r="E61" s="381"/>
      <c r="F61" s="381">
        <f t="shared" si="8"/>
        <v>50</v>
      </c>
      <c r="H61" s="128" t="s">
        <v>100</v>
      </c>
      <c r="I61" s="30"/>
      <c r="J61" s="382">
        <f t="shared" si="0"/>
        <v>50</v>
      </c>
      <c r="K61" s="383"/>
    </row>
    <row r="62" spans="2:11">
      <c r="B62" s="386" t="s">
        <v>338</v>
      </c>
      <c r="D62" s="381">
        <v>25</v>
      </c>
      <c r="E62" s="381"/>
      <c r="F62" s="381">
        <f t="shared" si="8"/>
        <v>25</v>
      </c>
      <c r="H62" s="128" t="s">
        <v>100</v>
      </c>
      <c r="I62" s="30"/>
      <c r="J62" s="382">
        <f t="shared" si="0"/>
        <v>25</v>
      </c>
      <c r="K62" s="383"/>
    </row>
    <row r="63" spans="2:11">
      <c r="B63" s="386" t="s">
        <v>339</v>
      </c>
      <c r="D63" s="381">
        <v>15</v>
      </c>
      <c r="E63" s="381"/>
      <c r="F63" s="381">
        <f t="shared" si="8"/>
        <v>15</v>
      </c>
      <c r="H63" s="128" t="s">
        <v>100</v>
      </c>
      <c r="I63" s="30"/>
      <c r="J63" s="382">
        <f t="shared" si="0"/>
        <v>15</v>
      </c>
      <c r="K63" s="383"/>
    </row>
    <row r="64" spans="2:11">
      <c r="B64" s="387" t="s">
        <v>340</v>
      </c>
      <c r="D64" s="381"/>
      <c r="E64" s="381"/>
      <c r="F64" s="381"/>
      <c r="H64" s="128"/>
      <c r="I64" s="30"/>
      <c r="J64" s="382"/>
      <c r="K64" s="383"/>
    </row>
    <row r="65" spans="2:11">
      <c r="B65" s="386" t="s">
        <v>223</v>
      </c>
      <c r="D65" s="381">
        <v>300</v>
      </c>
      <c r="E65" s="381"/>
      <c r="F65" s="381">
        <f t="shared" ref="F65:F68" si="9">D65</f>
        <v>300</v>
      </c>
      <c r="H65" s="128" t="s">
        <v>100</v>
      </c>
      <c r="I65" s="30"/>
      <c r="J65" s="382">
        <f t="shared" si="0"/>
        <v>300</v>
      </c>
      <c r="K65" s="383"/>
    </row>
    <row r="66" spans="2:11">
      <c r="B66" s="386" t="s">
        <v>227</v>
      </c>
      <c r="D66" s="381">
        <v>300</v>
      </c>
      <c r="E66" s="381"/>
      <c r="F66" s="381">
        <f t="shared" si="9"/>
        <v>300</v>
      </c>
      <c r="H66" s="128" t="s">
        <v>100</v>
      </c>
      <c r="I66" s="30"/>
      <c r="J66" s="382">
        <f t="shared" si="0"/>
        <v>300</v>
      </c>
      <c r="K66" s="383"/>
    </row>
    <row r="67" spans="2:11">
      <c r="B67" s="386" t="s">
        <v>338</v>
      </c>
      <c r="D67" s="381">
        <v>25</v>
      </c>
      <c r="E67" s="381"/>
      <c r="F67" s="381">
        <f t="shared" si="9"/>
        <v>25</v>
      </c>
      <c r="H67" s="128" t="s">
        <v>100</v>
      </c>
      <c r="I67" s="30"/>
      <c r="J67" s="382">
        <f t="shared" si="0"/>
        <v>25</v>
      </c>
      <c r="K67" s="383"/>
    </row>
    <row r="68" spans="2:11">
      <c r="B68" s="386" t="s">
        <v>339</v>
      </c>
      <c r="D68" s="381">
        <v>15</v>
      </c>
      <c r="E68" s="381"/>
      <c r="F68" s="381">
        <f t="shared" si="9"/>
        <v>15</v>
      </c>
      <c r="H68" s="128" t="s">
        <v>100</v>
      </c>
      <c r="I68" s="30"/>
      <c r="J68" s="382">
        <f t="shared" si="0"/>
        <v>15</v>
      </c>
      <c r="K68" s="383"/>
    </row>
    <row r="69" spans="2:11">
      <c r="B69" s="387" t="s">
        <v>341</v>
      </c>
      <c r="D69" s="381"/>
      <c r="E69" s="381"/>
      <c r="F69" s="381"/>
      <c r="H69" s="128"/>
      <c r="I69" s="30"/>
      <c r="J69" s="382"/>
      <c r="K69" s="383"/>
    </row>
    <row r="70" spans="2:11">
      <c r="B70" s="386" t="s">
        <v>323</v>
      </c>
      <c r="D70" s="381">
        <v>200</v>
      </c>
      <c r="E70" s="381"/>
      <c r="F70" s="381">
        <f t="shared" ref="F70:F75" si="10">D70</f>
        <v>200</v>
      </c>
      <c r="H70" s="128" t="s">
        <v>100</v>
      </c>
      <c r="I70" s="30"/>
      <c r="J70" s="382">
        <f t="shared" si="0"/>
        <v>200</v>
      </c>
      <c r="K70" s="383"/>
    </row>
    <row r="71" spans="2:11">
      <c r="B71" s="386" t="s">
        <v>342</v>
      </c>
      <c r="D71" s="381">
        <v>100</v>
      </c>
      <c r="E71" s="381"/>
      <c r="F71" s="381">
        <f t="shared" si="10"/>
        <v>100</v>
      </c>
      <c r="H71" s="128" t="s">
        <v>100</v>
      </c>
      <c r="I71" s="30"/>
      <c r="J71" s="382">
        <f t="shared" si="0"/>
        <v>100</v>
      </c>
      <c r="K71" s="383"/>
    </row>
    <row r="72" spans="2:11">
      <c r="B72" s="386" t="s">
        <v>329</v>
      </c>
      <c r="D72" s="381">
        <v>50</v>
      </c>
      <c r="E72" s="381"/>
      <c r="F72" s="381">
        <f t="shared" si="10"/>
        <v>50</v>
      </c>
      <c r="H72" s="128" t="s">
        <v>100</v>
      </c>
      <c r="I72" s="30"/>
      <c r="J72" s="382">
        <f t="shared" si="0"/>
        <v>50</v>
      </c>
      <c r="K72" s="383"/>
    </row>
    <row r="73" spans="2:11">
      <c r="B73" s="386" t="s">
        <v>227</v>
      </c>
      <c r="D73" s="381">
        <v>200</v>
      </c>
      <c r="E73" s="381"/>
      <c r="F73" s="381">
        <f t="shared" si="10"/>
        <v>200</v>
      </c>
      <c r="H73" s="128" t="s">
        <v>100</v>
      </c>
      <c r="I73" s="30"/>
      <c r="J73" s="382">
        <f t="shared" si="0"/>
        <v>200</v>
      </c>
      <c r="K73" s="383"/>
    </row>
    <row r="74" spans="2:11">
      <c r="B74" s="386" t="s">
        <v>326</v>
      </c>
      <c r="D74" s="381">
        <v>100</v>
      </c>
      <c r="E74" s="381"/>
      <c r="F74" s="381">
        <f t="shared" si="10"/>
        <v>100</v>
      </c>
      <c r="H74" s="128" t="s">
        <v>100</v>
      </c>
      <c r="I74" s="30"/>
      <c r="J74" s="382">
        <f t="shared" si="0"/>
        <v>100</v>
      </c>
      <c r="K74" s="383"/>
    </row>
    <row r="75" spans="2:11">
      <c r="B75" s="386" t="s">
        <v>339</v>
      </c>
      <c r="D75" s="381">
        <v>15</v>
      </c>
      <c r="E75" s="381"/>
      <c r="F75" s="381">
        <f t="shared" si="10"/>
        <v>15</v>
      </c>
      <c r="H75" s="128" t="s">
        <v>100</v>
      </c>
      <c r="I75" s="30"/>
      <c r="J75" s="382">
        <f t="shared" si="0"/>
        <v>15</v>
      </c>
      <c r="K75" s="383"/>
    </row>
    <row r="76" spans="2:11">
      <c r="B76" s="388" t="s">
        <v>343</v>
      </c>
      <c r="D76" s="381"/>
      <c r="E76" s="381"/>
      <c r="F76" s="381"/>
      <c r="H76" s="128"/>
      <c r="I76" s="30"/>
      <c r="J76" s="382"/>
      <c r="K76" s="383"/>
    </row>
    <row r="77" spans="2:11">
      <c r="B77" s="386" t="s">
        <v>323</v>
      </c>
      <c r="D77" s="381">
        <v>200</v>
      </c>
      <c r="E77" s="381"/>
      <c r="F77" s="381">
        <f t="shared" ref="F77:F82" si="11">D77</f>
        <v>200</v>
      </c>
      <c r="H77" s="128" t="s">
        <v>100</v>
      </c>
      <c r="I77" s="30"/>
      <c r="J77" s="382">
        <f t="shared" si="0"/>
        <v>200</v>
      </c>
      <c r="K77" s="383"/>
    </row>
    <row r="78" spans="2:11">
      <c r="B78" s="386" t="s">
        <v>342</v>
      </c>
      <c r="D78" s="381">
        <v>100</v>
      </c>
      <c r="E78" s="381"/>
      <c r="F78" s="381">
        <f t="shared" si="11"/>
        <v>100</v>
      </c>
      <c r="H78" s="128" t="s">
        <v>100</v>
      </c>
      <c r="I78" s="30"/>
      <c r="J78" s="382">
        <f t="shared" si="0"/>
        <v>100</v>
      </c>
      <c r="K78" s="383"/>
    </row>
    <row r="79" spans="2:11">
      <c r="B79" s="386" t="s">
        <v>329</v>
      </c>
      <c r="D79" s="381">
        <v>50</v>
      </c>
      <c r="E79" s="381"/>
      <c r="F79" s="381">
        <f t="shared" si="11"/>
        <v>50</v>
      </c>
      <c r="H79" s="128" t="s">
        <v>100</v>
      </c>
      <c r="I79" s="30"/>
      <c r="J79" s="382">
        <f t="shared" ref="J79:J90" si="12">F79</f>
        <v>50</v>
      </c>
      <c r="K79" s="383"/>
    </row>
    <row r="80" spans="2:11">
      <c r="B80" s="386" t="s">
        <v>227</v>
      </c>
      <c r="D80" s="381">
        <v>200</v>
      </c>
      <c r="E80" s="381"/>
      <c r="F80" s="381">
        <f t="shared" si="11"/>
        <v>200</v>
      </c>
      <c r="H80" s="128" t="s">
        <v>100</v>
      </c>
      <c r="I80" s="30"/>
      <c r="J80" s="382">
        <f t="shared" si="12"/>
        <v>200</v>
      </c>
      <c r="K80" s="383"/>
    </row>
    <row r="81" spans="2:11">
      <c r="B81" s="386" t="s">
        <v>326</v>
      </c>
      <c r="D81" s="381">
        <v>100</v>
      </c>
      <c r="E81" s="381"/>
      <c r="F81" s="381">
        <f t="shared" si="11"/>
        <v>100</v>
      </c>
      <c r="H81" s="128" t="s">
        <v>100</v>
      </c>
      <c r="I81" s="30"/>
      <c r="J81" s="382">
        <f t="shared" si="12"/>
        <v>100</v>
      </c>
      <c r="K81" s="383"/>
    </row>
    <row r="82" spans="2:11">
      <c r="B82" s="386" t="s">
        <v>339</v>
      </c>
      <c r="D82" s="381">
        <v>15</v>
      </c>
      <c r="E82" s="381"/>
      <c r="F82" s="381">
        <f t="shared" si="11"/>
        <v>15</v>
      </c>
      <c r="H82" s="128" t="s">
        <v>100</v>
      </c>
      <c r="I82" s="30"/>
      <c r="J82" s="382">
        <f t="shared" si="12"/>
        <v>15</v>
      </c>
      <c r="K82" s="383"/>
    </row>
    <row r="83" spans="2:11">
      <c r="B83" s="388" t="s">
        <v>344</v>
      </c>
      <c r="D83" s="381"/>
      <c r="E83" s="381"/>
      <c r="F83" s="381"/>
      <c r="H83" s="128"/>
      <c r="I83" s="30"/>
      <c r="J83" s="382"/>
      <c r="K83" s="383"/>
    </row>
    <row r="84" spans="2:11">
      <c r="B84" s="386" t="s">
        <v>323</v>
      </c>
      <c r="D84" s="381">
        <v>300</v>
      </c>
      <c r="E84" s="381"/>
      <c r="F84" s="381">
        <f t="shared" ref="F84:F87" si="13">D84</f>
        <v>300</v>
      </c>
      <c r="H84" s="128" t="s">
        <v>100</v>
      </c>
      <c r="I84" s="30"/>
      <c r="J84" s="382">
        <f t="shared" si="12"/>
        <v>300</v>
      </c>
      <c r="K84" s="383"/>
    </row>
    <row r="85" spans="2:11">
      <c r="B85" s="386" t="s">
        <v>227</v>
      </c>
      <c r="D85" s="381">
        <v>300</v>
      </c>
      <c r="E85" s="381"/>
      <c r="F85" s="381">
        <f t="shared" si="13"/>
        <v>300</v>
      </c>
      <c r="H85" s="128" t="s">
        <v>100</v>
      </c>
      <c r="I85" s="30"/>
      <c r="J85" s="382">
        <f t="shared" si="12"/>
        <v>300</v>
      </c>
      <c r="K85" s="383"/>
    </row>
    <row r="86" spans="2:11">
      <c r="B86" s="386" t="s">
        <v>338</v>
      </c>
      <c r="D86" s="381">
        <v>25</v>
      </c>
      <c r="E86" s="381"/>
      <c r="F86" s="381">
        <f t="shared" si="13"/>
        <v>25</v>
      </c>
      <c r="H86" s="128" t="s">
        <v>100</v>
      </c>
      <c r="I86" s="30"/>
      <c r="J86" s="382">
        <f t="shared" si="12"/>
        <v>25</v>
      </c>
      <c r="K86" s="383"/>
    </row>
    <row r="87" spans="2:11">
      <c r="B87" s="386" t="s">
        <v>339</v>
      </c>
      <c r="D87" s="381">
        <v>15</v>
      </c>
      <c r="E87" s="381"/>
      <c r="F87" s="381">
        <f t="shared" si="13"/>
        <v>15</v>
      </c>
      <c r="H87" s="128" t="s">
        <v>100</v>
      </c>
      <c r="I87" s="30"/>
      <c r="J87" s="382">
        <f t="shared" si="12"/>
        <v>15</v>
      </c>
      <c r="K87" s="383"/>
    </row>
    <row r="88" spans="2:11">
      <c r="B88" s="388" t="s">
        <v>345</v>
      </c>
      <c r="D88" s="381"/>
      <c r="E88" s="381"/>
      <c r="F88" s="381"/>
      <c r="H88" s="128"/>
      <c r="I88" s="30"/>
      <c r="J88" s="382"/>
      <c r="K88" s="383"/>
    </row>
    <row r="89" spans="2:11">
      <c r="B89" s="386" t="s">
        <v>346</v>
      </c>
      <c r="D89" s="381">
        <v>40</v>
      </c>
      <c r="E89" s="381"/>
      <c r="F89" s="381">
        <f t="shared" ref="F89:F90" si="14">D89</f>
        <v>40</v>
      </c>
      <c r="H89" s="128" t="s">
        <v>100</v>
      </c>
      <c r="I89" s="30"/>
      <c r="J89" s="382">
        <f t="shared" si="12"/>
        <v>40</v>
      </c>
      <c r="K89" s="383"/>
    </row>
    <row r="90" spans="2:11">
      <c r="B90" s="386" t="s">
        <v>227</v>
      </c>
      <c r="D90" s="381">
        <v>20</v>
      </c>
      <c r="E90" s="381"/>
      <c r="F90" s="381">
        <f t="shared" si="14"/>
        <v>20</v>
      </c>
      <c r="H90" s="128" t="s">
        <v>100</v>
      </c>
      <c r="I90" s="30"/>
      <c r="J90" s="382">
        <f t="shared" si="12"/>
        <v>20</v>
      </c>
      <c r="K90" s="383"/>
    </row>
    <row r="91" spans="2:11">
      <c r="D91" s="389"/>
      <c r="E91" s="389"/>
    </row>
  </sheetData>
  <mergeCells count="1">
    <mergeCell ref="L1:P1"/>
  </mergeCells>
  <printOptions horizontalCentered="1"/>
  <pageMargins left="0.74803149606299213" right="0.74803149606299213" top="0.98425196850393704" bottom="0.98425196850393704" header="0.51181102362204722" footer="0.51181102362204722"/>
  <pageSetup paperSize="9" scale="74" firstPageNumber="80" orientation="landscape" useFirstPageNumber="1" r:id="rId1"/>
  <headerFooter alignWithMargins="0">
    <oddFooter xml:space="preserve">&amp;C&amp;"Gill Sans MT Light,Regular"Page 12.10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E749-6DA6-4290-861C-44DB5E39856A}">
  <sheetPr>
    <tabColor rgb="FFFFFF00"/>
    <pageSetUpPr fitToPage="1"/>
  </sheetPr>
  <dimension ref="A2:K59"/>
  <sheetViews>
    <sheetView showGridLines="0" zoomScale="85" zoomScaleNormal="100" zoomScaleSheetLayoutView="85" workbookViewId="0">
      <pane xSplit="2" ySplit="6" topLeftCell="C40" activePane="bottomRight" state="frozen"/>
      <selection pane="topRight" activeCell="C1" sqref="C1"/>
      <selection pane="bottomLeft" activeCell="A7" sqref="A7"/>
      <selection pane="bottomRight" activeCell="D4" sqref="D4:J5"/>
    </sheetView>
  </sheetViews>
  <sheetFormatPr defaultColWidth="9.1796875" defaultRowHeight="15.5"/>
  <cols>
    <col min="1" max="1" width="3.7265625" style="43" customWidth="1"/>
    <col min="2" max="2" width="76.54296875" style="43" customWidth="1"/>
    <col min="3" max="3" width="2.26953125" style="43" customWidth="1"/>
    <col min="4" max="4" width="12.54296875" style="43" customWidth="1"/>
    <col min="5" max="5" width="2.81640625" style="43" customWidth="1"/>
    <col min="6" max="6" width="12.54296875" style="43" customWidth="1"/>
    <col min="7" max="7" width="2.81640625" style="43" customWidth="1"/>
    <col min="8" max="8" width="8.81640625" style="43" customWidth="1"/>
    <col min="9" max="9" width="2.26953125" style="43" customWidth="1"/>
    <col min="10" max="10" width="12.54296875" style="43" customWidth="1"/>
    <col min="11" max="11" width="2.453125" style="43" customWidth="1"/>
    <col min="12" max="16384" width="9.1796875" style="43"/>
  </cols>
  <sheetData>
    <row r="2" spans="1:11" ht="20">
      <c r="B2" s="298" t="s">
        <v>170</v>
      </c>
    </row>
    <row r="4" spans="1:11" ht="18" customHeight="1">
      <c r="D4" s="60" t="s">
        <v>814</v>
      </c>
      <c r="E4" s="60"/>
      <c r="F4" s="60" t="s">
        <v>868</v>
      </c>
      <c r="G4" s="61"/>
      <c r="H4" s="61"/>
      <c r="I4" s="61"/>
      <c r="J4" s="60" t="s">
        <v>868</v>
      </c>
      <c r="K4" s="309"/>
    </row>
    <row r="5" spans="1:11" s="310" customFormat="1" ht="31">
      <c r="C5" s="43"/>
      <c r="D5" s="208" t="s">
        <v>30</v>
      </c>
      <c r="E5" s="60"/>
      <c r="F5" s="208" t="s">
        <v>30</v>
      </c>
      <c r="G5" s="60"/>
      <c r="H5" s="267" t="s">
        <v>29</v>
      </c>
      <c r="I5" s="60"/>
      <c r="J5" s="155" t="s">
        <v>44</v>
      </c>
      <c r="K5" s="311"/>
    </row>
    <row r="6" spans="1:11">
      <c r="B6" s="312"/>
      <c r="D6" s="313" t="s">
        <v>284</v>
      </c>
      <c r="F6" s="313" t="s">
        <v>284</v>
      </c>
      <c r="G6" s="313"/>
      <c r="H6" s="175" t="s">
        <v>285</v>
      </c>
      <c r="I6" s="175"/>
      <c r="J6" s="313" t="s">
        <v>286</v>
      </c>
      <c r="K6" s="313"/>
    </row>
    <row r="7" spans="1:11">
      <c r="B7" s="67" t="s">
        <v>34</v>
      </c>
      <c r="D7" s="62"/>
      <c r="E7" s="62"/>
      <c r="F7" s="62"/>
      <c r="G7" s="62"/>
      <c r="H7" s="30" t="s">
        <v>0</v>
      </c>
      <c r="I7" s="30"/>
      <c r="J7" s="30"/>
      <c r="K7" s="62"/>
    </row>
    <row r="8" spans="1:11">
      <c r="A8" s="59"/>
      <c r="B8" s="59" t="s">
        <v>660</v>
      </c>
      <c r="D8" s="62"/>
      <c r="E8" s="62"/>
      <c r="F8" s="62"/>
      <c r="G8" s="62"/>
      <c r="H8" s="314"/>
      <c r="I8" s="314"/>
      <c r="J8" s="35"/>
      <c r="K8" s="62"/>
    </row>
    <row r="9" spans="1:11">
      <c r="A9" s="59"/>
      <c r="B9" s="315" t="s">
        <v>661</v>
      </c>
      <c r="D9" s="30">
        <v>352.8</v>
      </c>
      <c r="E9" s="30"/>
      <c r="F9" s="30">
        <v>376</v>
      </c>
      <c r="G9" s="61"/>
      <c r="H9" s="128" t="s">
        <v>100</v>
      </c>
      <c r="I9" s="128"/>
      <c r="J9" s="30">
        <f>F9</f>
        <v>376</v>
      </c>
      <c r="K9" s="62"/>
    </row>
    <row r="10" spans="1:11">
      <c r="A10" s="59"/>
      <c r="B10" s="315" t="s">
        <v>314</v>
      </c>
      <c r="D10" s="30">
        <v>43.05</v>
      </c>
      <c r="E10" s="30"/>
      <c r="F10" s="30">
        <v>46</v>
      </c>
      <c r="G10" s="61"/>
      <c r="H10" s="128" t="s">
        <v>100</v>
      </c>
      <c r="I10" s="128"/>
      <c r="J10" s="30">
        <f t="shared" ref="J10:J37" si="0">F10</f>
        <v>46</v>
      </c>
      <c r="K10" s="62"/>
    </row>
    <row r="11" spans="1:11">
      <c r="A11" s="59"/>
      <c r="B11" s="315" t="s">
        <v>222</v>
      </c>
      <c r="D11" s="30">
        <v>57.75</v>
      </c>
      <c r="E11" s="30"/>
      <c r="F11" s="30">
        <v>62</v>
      </c>
      <c r="G11" s="65"/>
      <c r="H11" s="128" t="s">
        <v>100</v>
      </c>
      <c r="I11" s="128"/>
      <c r="J11" s="30">
        <f t="shared" si="0"/>
        <v>62</v>
      </c>
      <c r="K11" s="62"/>
    </row>
    <row r="12" spans="1:11">
      <c r="A12" s="59"/>
      <c r="B12" s="315" t="s">
        <v>315</v>
      </c>
      <c r="D12" s="30">
        <v>5</v>
      </c>
      <c r="E12" s="30"/>
      <c r="F12" s="30">
        <f>+D12*1</f>
        <v>5</v>
      </c>
      <c r="G12" s="65"/>
      <c r="H12" s="128" t="s">
        <v>100</v>
      </c>
      <c r="I12" s="128"/>
      <c r="J12" s="30">
        <f t="shared" si="0"/>
        <v>5</v>
      </c>
      <c r="K12" s="62"/>
    </row>
    <row r="13" spans="1:11">
      <c r="A13" s="59"/>
      <c r="B13" s="315" t="s">
        <v>160</v>
      </c>
      <c r="D13" s="30">
        <v>40</v>
      </c>
      <c r="E13" s="30"/>
      <c r="F13" s="30">
        <v>40</v>
      </c>
      <c r="G13" s="61"/>
      <c r="H13" s="128" t="s">
        <v>100</v>
      </c>
      <c r="I13" s="128"/>
      <c r="J13" s="30">
        <f t="shared" si="0"/>
        <v>40</v>
      </c>
      <c r="K13" s="62"/>
    </row>
    <row r="14" spans="1:11">
      <c r="A14" s="59"/>
      <c r="B14" s="315" t="s">
        <v>316</v>
      </c>
      <c r="D14" s="30">
        <v>50</v>
      </c>
      <c r="E14" s="30"/>
      <c r="F14" s="120">
        <v>50</v>
      </c>
      <c r="G14" s="61"/>
      <c r="H14" s="128" t="s">
        <v>100</v>
      </c>
      <c r="I14" s="128"/>
      <c r="J14" s="120">
        <f t="shared" si="0"/>
        <v>50</v>
      </c>
      <c r="K14" s="62"/>
    </row>
    <row r="15" spans="1:11">
      <c r="A15" s="59"/>
      <c r="B15" s="315" t="s">
        <v>704</v>
      </c>
      <c r="D15" s="30">
        <v>40.950000000000003</v>
      </c>
      <c r="E15" s="30"/>
      <c r="F15" s="120">
        <v>44</v>
      </c>
      <c r="G15" s="61"/>
      <c r="H15" s="128" t="s">
        <v>100</v>
      </c>
      <c r="I15" s="128"/>
      <c r="J15" s="120">
        <f t="shared" si="0"/>
        <v>44</v>
      </c>
      <c r="K15" s="62"/>
    </row>
    <row r="16" spans="1:11">
      <c r="A16" s="59"/>
      <c r="B16" s="315"/>
      <c r="D16" s="30"/>
      <c r="E16" s="30"/>
      <c r="F16" s="30"/>
      <c r="G16" s="61"/>
      <c r="H16" s="128"/>
      <c r="I16" s="128"/>
      <c r="J16" s="30"/>
      <c r="K16" s="62"/>
    </row>
    <row r="17" spans="1:11">
      <c r="A17" s="59"/>
      <c r="B17" s="316" t="s">
        <v>710</v>
      </c>
      <c r="D17" s="30"/>
      <c r="E17" s="30"/>
      <c r="F17" s="30"/>
      <c r="G17" s="61"/>
      <c r="H17" s="128"/>
      <c r="I17" s="128"/>
      <c r="J17" s="30"/>
      <c r="K17" s="62"/>
    </row>
    <row r="18" spans="1:11">
      <c r="A18" s="59"/>
      <c r="B18" s="317" t="s">
        <v>705</v>
      </c>
      <c r="D18" s="318">
        <v>97.65</v>
      </c>
      <c r="E18" s="318"/>
      <c r="F18" s="318">
        <v>105</v>
      </c>
      <c r="G18" s="61"/>
      <c r="H18" s="319" t="s">
        <v>100</v>
      </c>
      <c r="I18" s="319"/>
      <c r="J18" s="318">
        <f t="shared" ref="J18:J24" si="1">F18</f>
        <v>105</v>
      </c>
      <c r="K18" s="62"/>
    </row>
    <row r="19" spans="1:11">
      <c r="A19" s="59"/>
      <c r="B19" s="315" t="s">
        <v>706</v>
      </c>
      <c r="D19" s="128">
        <v>346.5</v>
      </c>
      <c r="E19" s="128"/>
      <c r="F19" s="30">
        <v>370</v>
      </c>
      <c r="G19" s="320"/>
      <c r="H19" s="128" t="s">
        <v>100</v>
      </c>
      <c r="I19" s="128"/>
      <c r="J19" s="30">
        <f t="shared" si="1"/>
        <v>370</v>
      </c>
      <c r="K19" s="62"/>
    </row>
    <row r="20" spans="1:11">
      <c r="A20" s="59"/>
      <c r="B20" s="315" t="s">
        <v>1031</v>
      </c>
      <c r="D20" s="128">
        <v>69.3</v>
      </c>
      <c r="E20" s="128"/>
      <c r="F20" s="30">
        <v>74</v>
      </c>
      <c r="G20" s="320"/>
      <c r="H20" s="128" t="s">
        <v>100</v>
      </c>
      <c r="I20" s="128"/>
      <c r="J20" s="30">
        <f t="shared" si="1"/>
        <v>74</v>
      </c>
      <c r="K20" s="62"/>
    </row>
    <row r="21" spans="1:11">
      <c r="A21" s="59"/>
      <c r="B21" s="315" t="s">
        <v>1032</v>
      </c>
      <c r="D21" s="128">
        <v>94.5</v>
      </c>
      <c r="E21" s="128"/>
      <c r="F21" s="30">
        <v>101</v>
      </c>
      <c r="G21" s="320"/>
      <c r="H21" s="128" t="s">
        <v>100</v>
      </c>
      <c r="I21" s="128"/>
      <c r="J21" s="30">
        <f t="shared" si="1"/>
        <v>101</v>
      </c>
      <c r="K21" s="62"/>
    </row>
    <row r="22" spans="1:11">
      <c r="A22" s="136"/>
      <c r="B22" s="315" t="s">
        <v>707</v>
      </c>
      <c r="D22" s="128">
        <v>48.3</v>
      </c>
      <c r="E22" s="128"/>
      <c r="F22" s="30">
        <v>52</v>
      </c>
      <c r="G22" s="320"/>
      <c r="H22" s="128" t="s">
        <v>100</v>
      </c>
      <c r="I22" s="128"/>
      <c r="J22" s="30">
        <f t="shared" si="1"/>
        <v>52</v>
      </c>
      <c r="K22" s="62"/>
    </row>
    <row r="23" spans="1:11">
      <c r="A23" s="59"/>
      <c r="B23" s="315" t="s">
        <v>708</v>
      </c>
      <c r="D23" s="30">
        <v>43.05</v>
      </c>
      <c r="E23" s="30"/>
      <c r="F23" s="30">
        <v>46</v>
      </c>
      <c r="G23" s="61"/>
      <c r="H23" s="128" t="s">
        <v>100</v>
      </c>
      <c r="I23" s="128"/>
      <c r="J23" s="30">
        <f t="shared" si="1"/>
        <v>46</v>
      </c>
      <c r="K23" s="62"/>
    </row>
    <row r="24" spans="1:11">
      <c r="A24" s="117"/>
      <c r="B24" s="315" t="s">
        <v>709</v>
      </c>
      <c r="D24" s="30">
        <v>40.950000000000003</v>
      </c>
      <c r="E24" s="30"/>
      <c r="F24" s="30">
        <v>44</v>
      </c>
      <c r="G24" s="30"/>
      <c r="H24" s="128" t="s">
        <v>100</v>
      </c>
      <c r="I24" s="128"/>
      <c r="J24" s="30">
        <f t="shared" si="1"/>
        <v>44</v>
      </c>
      <c r="K24" s="62"/>
    </row>
    <row r="25" spans="1:11">
      <c r="A25" s="59"/>
      <c r="B25" s="315"/>
      <c r="D25" s="30"/>
      <c r="E25" s="30"/>
      <c r="F25" s="30"/>
      <c r="G25" s="30"/>
      <c r="H25" s="128"/>
      <c r="I25" s="30"/>
      <c r="J25" s="30"/>
      <c r="K25" s="62"/>
    </row>
    <row r="26" spans="1:11">
      <c r="A26" s="59"/>
      <c r="B26" s="316" t="s">
        <v>711</v>
      </c>
      <c r="D26" s="30"/>
      <c r="E26" s="30"/>
      <c r="F26" s="30"/>
      <c r="G26" s="61"/>
      <c r="H26" s="128"/>
      <c r="I26" s="128"/>
      <c r="J26" s="30"/>
      <c r="K26" s="62"/>
    </row>
    <row r="27" spans="1:11">
      <c r="A27" s="59"/>
      <c r="B27" s="317" t="s">
        <v>705</v>
      </c>
      <c r="D27" s="318">
        <v>97.65</v>
      </c>
      <c r="E27" s="318"/>
      <c r="F27" s="318">
        <v>90</v>
      </c>
      <c r="G27" s="61"/>
      <c r="H27" s="319" t="s">
        <v>100</v>
      </c>
      <c r="I27" s="319"/>
      <c r="J27" s="318">
        <f t="shared" si="0"/>
        <v>90</v>
      </c>
      <c r="K27" s="62"/>
    </row>
    <row r="28" spans="1:11">
      <c r="A28" s="59"/>
      <c r="B28" s="315" t="s">
        <v>706</v>
      </c>
      <c r="D28" s="128">
        <v>242.55</v>
      </c>
      <c r="E28" s="128"/>
      <c r="F28" s="30">
        <v>230</v>
      </c>
      <c r="G28" s="320"/>
      <c r="H28" s="128" t="s">
        <v>100</v>
      </c>
      <c r="I28" s="128"/>
      <c r="J28" s="30">
        <f t="shared" si="0"/>
        <v>230</v>
      </c>
      <c r="K28" s="62"/>
    </row>
    <row r="29" spans="1:11">
      <c r="A29" s="59"/>
      <c r="B29" s="315" t="s">
        <v>1031</v>
      </c>
      <c r="D29" s="128">
        <v>69.3</v>
      </c>
      <c r="E29" s="128"/>
      <c r="F29" s="30">
        <v>74</v>
      </c>
      <c r="G29" s="320"/>
      <c r="H29" s="128" t="s">
        <v>100</v>
      </c>
      <c r="I29" s="128"/>
      <c r="J29" s="30">
        <f t="shared" si="0"/>
        <v>74</v>
      </c>
      <c r="K29" s="62"/>
    </row>
    <row r="30" spans="1:11">
      <c r="A30" s="59"/>
      <c r="B30" s="315" t="s">
        <v>1032</v>
      </c>
      <c r="D30" s="128">
        <v>94.5</v>
      </c>
      <c r="E30" s="128"/>
      <c r="F30" s="30">
        <v>101</v>
      </c>
      <c r="G30" s="320"/>
      <c r="H30" s="128" t="s">
        <v>100</v>
      </c>
      <c r="I30" s="128"/>
      <c r="J30" s="30">
        <f t="shared" si="0"/>
        <v>101</v>
      </c>
      <c r="K30" s="62"/>
    </row>
    <row r="31" spans="1:11">
      <c r="A31" s="136"/>
      <c r="B31" s="315" t="s">
        <v>712</v>
      </c>
      <c r="D31" s="128">
        <v>48.300000000000004</v>
      </c>
      <c r="E31" s="128"/>
      <c r="F31" s="30">
        <v>52</v>
      </c>
      <c r="G31" s="320"/>
      <c r="H31" s="128" t="s">
        <v>100</v>
      </c>
      <c r="I31" s="128"/>
      <c r="J31" s="30">
        <f t="shared" si="0"/>
        <v>52</v>
      </c>
      <c r="K31" s="62"/>
    </row>
    <row r="32" spans="1:11">
      <c r="A32" s="117"/>
      <c r="B32" s="315" t="s">
        <v>662</v>
      </c>
      <c r="D32" s="30">
        <v>43.050000000000004</v>
      </c>
      <c r="E32" s="30"/>
      <c r="F32" s="30">
        <v>46</v>
      </c>
      <c r="G32" s="30"/>
      <c r="H32" s="128" t="s">
        <v>100</v>
      </c>
      <c r="I32" s="128"/>
      <c r="J32" s="30">
        <f t="shared" si="0"/>
        <v>46</v>
      </c>
      <c r="K32" s="62"/>
    </row>
    <row r="33" spans="1:11">
      <c r="A33" s="59"/>
      <c r="B33" s="315" t="s">
        <v>663</v>
      </c>
      <c r="D33" s="30">
        <v>168</v>
      </c>
      <c r="E33" s="30"/>
      <c r="F33" s="30">
        <v>179</v>
      </c>
      <c r="G33" s="30"/>
      <c r="H33" s="128" t="s">
        <v>100</v>
      </c>
      <c r="I33" s="128"/>
      <c r="J33" s="30">
        <f t="shared" si="0"/>
        <v>179</v>
      </c>
      <c r="K33" s="62"/>
    </row>
    <row r="34" spans="1:11">
      <c r="A34" s="59"/>
      <c r="B34" s="315" t="s">
        <v>664</v>
      </c>
      <c r="D34" s="30">
        <v>128.1</v>
      </c>
      <c r="E34" s="30"/>
      <c r="F34" s="30">
        <v>137</v>
      </c>
      <c r="G34" s="30"/>
      <c r="H34" s="128" t="s">
        <v>100</v>
      </c>
      <c r="I34" s="128"/>
      <c r="J34" s="30">
        <f t="shared" si="0"/>
        <v>137</v>
      </c>
      <c r="K34" s="62"/>
    </row>
    <row r="35" spans="1:11">
      <c r="A35" s="59"/>
      <c r="B35" s="315" t="s">
        <v>665</v>
      </c>
      <c r="D35" s="30">
        <v>97.65</v>
      </c>
      <c r="E35" s="30"/>
      <c r="F35" s="30">
        <v>104</v>
      </c>
      <c r="G35" s="30"/>
      <c r="H35" s="128" t="s">
        <v>100</v>
      </c>
      <c r="I35" s="128"/>
      <c r="J35" s="30">
        <f t="shared" si="0"/>
        <v>104</v>
      </c>
      <c r="K35" s="62"/>
    </row>
    <row r="36" spans="1:11">
      <c r="A36" s="59"/>
      <c r="B36" s="315" t="s">
        <v>666</v>
      </c>
      <c r="D36" s="30">
        <v>92.4</v>
      </c>
      <c r="E36" s="30"/>
      <c r="F36" s="30">
        <v>99</v>
      </c>
      <c r="G36" s="30"/>
      <c r="H36" s="128" t="s">
        <v>100</v>
      </c>
      <c r="I36" s="30"/>
      <c r="J36" s="30">
        <f t="shared" si="0"/>
        <v>99</v>
      </c>
      <c r="K36" s="62"/>
    </row>
    <row r="37" spans="1:11">
      <c r="A37" s="59"/>
      <c r="B37" s="315" t="s">
        <v>709</v>
      </c>
      <c r="D37" s="30">
        <v>40.950000000000003</v>
      </c>
      <c r="E37" s="30"/>
      <c r="F37" s="30">
        <v>44.000775000000004</v>
      </c>
      <c r="G37" s="30"/>
      <c r="H37" s="128" t="s">
        <v>100</v>
      </c>
      <c r="I37" s="30"/>
      <c r="J37" s="30">
        <f t="shared" si="0"/>
        <v>44.000775000000004</v>
      </c>
      <c r="K37" s="62"/>
    </row>
    <row r="38" spans="1:11">
      <c r="A38" s="59"/>
      <c r="B38" s="315"/>
      <c r="D38" s="30"/>
      <c r="E38" s="30"/>
      <c r="F38" s="30"/>
      <c r="G38" s="30"/>
      <c r="H38" s="128"/>
      <c r="I38" s="30"/>
      <c r="J38" s="30"/>
      <c r="K38" s="62"/>
    </row>
    <row r="39" spans="1:11">
      <c r="A39" s="59"/>
      <c r="B39" s="316" t="s">
        <v>713</v>
      </c>
      <c r="D39" s="30"/>
      <c r="E39" s="30"/>
      <c r="F39" s="30"/>
      <c r="G39" s="30"/>
      <c r="H39" s="128"/>
      <c r="I39" s="30"/>
      <c r="J39" s="30"/>
      <c r="K39" s="62"/>
    </row>
    <row r="40" spans="1:11">
      <c r="A40" s="59"/>
      <c r="B40" s="315" t="s">
        <v>317</v>
      </c>
      <c r="D40" s="30">
        <v>174.3</v>
      </c>
      <c r="E40" s="30"/>
      <c r="F40" s="30">
        <v>186</v>
      </c>
      <c r="G40" s="30"/>
      <c r="H40" s="128" t="s">
        <v>100</v>
      </c>
      <c r="I40" s="30"/>
      <c r="J40" s="30">
        <f t="shared" ref="J40:J46" si="2">F40</f>
        <v>186</v>
      </c>
      <c r="K40" s="62"/>
    </row>
    <row r="41" spans="1:11">
      <c r="A41" s="59"/>
      <c r="B41" s="315" t="s">
        <v>318</v>
      </c>
      <c r="D41" s="30">
        <v>288.75</v>
      </c>
      <c r="E41" s="30"/>
      <c r="F41" s="30">
        <v>308</v>
      </c>
      <c r="G41" s="30"/>
      <c r="H41" s="128" t="s">
        <v>100</v>
      </c>
      <c r="I41" s="30"/>
      <c r="J41" s="30">
        <f t="shared" si="2"/>
        <v>308</v>
      </c>
      <c r="K41" s="62"/>
    </row>
    <row r="42" spans="1:11">
      <c r="A42" s="59"/>
      <c r="B42" s="315" t="s">
        <v>319</v>
      </c>
      <c r="D42" s="30">
        <v>462</v>
      </c>
      <c r="E42" s="30"/>
      <c r="F42" s="30">
        <v>492</v>
      </c>
      <c r="G42" s="30"/>
      <c r="H42" s="128" t="s">
        <v>100</v>
      </c>
      <c r="I42" s="30"/>
      <c r="J42" s="30">
        <f t="shared" si="2"/>
        <v>492</v>
      </c>
      <c r="K42" s="62"/>
    </row>
    <row r="43" spans="1:11">
      <c r="A43" s="59"/>
      <c r="B43" s="315" t="s">
        <v>320</v>
      </c>
      <c r="D43" s="30">
        <v>636.29999999999995</v>
      </c>
      <c r="E43" s="30"/>
      <c r="F43" s="30">
        <v>678</v>
      </c>
      <c r="G43" s="30"/>
      <c r="H43" s="128" t="s">
        <v>100</v>
      </c>
      <c r="I43" s="30"/>
      <c r="J43" s="30">
        <f t="shared" si="2"/>
        <v>678</v>
      </c>
      <c r="K43" s="62"/>
    </row>
    <row r="44" spans="1:11">
      <c r="A44" s="59"/>
      <c r="B44" s="315" t="s">
        <v>321</v>
      </c>
      <c r="D44" s="30">
        <v>161.69999999999999</v>
      </c>
      <c r="E44" s="30"/>
      <c r="F44" s="30">
        <v>173</v>
      </c>
      <c r="G44" s="30"/>
      <c r="H44" s="128" t="s">
        <v>100</v>
      </c>
      <c r="I44" s="30"/>
      <c r="J44" s="30">
        <f t="shared" si="2"/>
        <v>173</v>
      </c>
      <c r="K44" s="62"/>
    </row>
    <row r="45" spans="1:11">
      <c r="A45" s="59"/>
      <c r="B45" s="315" t="s">
        <v>708</v>
      </c>
      <c r="D45" s="30">
        <v>43.05</v>
      </c>
      <c r="E45" s="30"/>
      <c r="F45" s="30">
        <v>46</v>
      </c>
      <c r="G45" s="30"/>
      <c r="H45" s="128" t="s">
        <v>100</v>
      </c>
      <c r="I45" s="30"/>
      <c r="J45" s="30">
        <f t="shared" si="2"/>
        <v>46</v>
      </c>
      <c r="K45" s="62"/>
    </row>
    <row r="46" spans="1:11">
      <c r="A46" s="59"/>
      <c r="B46" s="315" t="s">
        <v>709</v>
      </c>
      <c r="D46" s="30">
        <v>40.950000000000003</v>
      </c>
      <c r="E46" s="30"/>
      <c r="F46" s="30">
        <v>44.000775000000004</v>
      </c>
      <c r="G46" s="30"/>
      <c r="H46" s="128" t="s">
        <v>100</v>
      </c>
      <c r="I46" s="30"/>
      <c r="J46" s="30">
        <f t="shared" si="2"/>
        <v>44.000775000000004</v>
      </c>
      <c r="K46" s="62"/>
    </row>
    <row r="47" spans="1:11">
      <c r="A47" s="59"/>
      <c r="B47" s="315"/>
      <c r="D47" s="30"/>
      <c r="E47" s="30"/>
      <c r="F47" s="30"/>
      <c r="G47" s="30"/>
      <c r="H47" s="128"/>
      <c r="I47" s="30"/>
      <c r="J47" s="30"/>
      <c r="K47" s="62"/>
    </row>
    <row r="48" spans="1:11">
      <c r="B48" s="114" t="s">
        <v>569</v>
      </c>
      <c r="C48" s="59"/>
      <c r="D48" s="30"/>
      <c r="E48" s="30"/>
      <c r="F48" s="30"/>
      <c r="G48" s="30"/>
      <c r="H48" s="128"/>
      <c r="I48" s="30"/>
      <c r="J48" s="30"/>
      <c r="K48" s="62"/>
    </row>
    <row r="49" spans="1:11">
      <c r="A49" s="59"/>
      <c r="B49" s="59" t="s">
        <v>322</v>
      </c>
      <c r="C49" s="59"/>
      <c r="D49" s="30"/>
      <c r="E49" s="30"/>
      <c r="F49" s="30"/>
      <c r="G49" s="30"/>
      <c r="H49" s="128"/>
      <c r="I49" s="30"/>
      <c r="J49" s="30"/>
      <c r="K49" s="62"/>
    </row>
    <row r="50" spans="1:11">
      <c r="A50" s="59"/>
      <c r="B50" s="59"/>
      <c r="C50" s="59"/>
      <c r="D50" s="30"/>
      <c r="E50" s="30"/>
      <c r="F50" s="30"/>
      <c r="G50" s="30"/>
      <c r="H50" s="128"/>
      <c r="I50" s="30"/>
      <c r="J50" s="30"/>
      <c r="K50" s="62"/>
    </row>
    <row r="51" spans="1:11">
      <c r="A51" s="59"/>
      <c r="B51" s="59"/>
      <c r="C51" s="59"/>
      <c r="D51" s="30"/>
      <c r="E51" s="30"/>
      <c r="F51" s="30"/>
      <c r="G51" s="30"/>
      <c r="H51" s="62"/>
      <c r="I51" s="62"/>
      <c r="J51" s="35"/>
      <c r="K51" s="62"/>
    </row>
    <row r="52" spans="1:11">
      <c r="A52" s="59"/>
      <c r="B52" s="59"/>
      <c r="C52" s="59"/>
      <c r="D52" s="30"/>
      <c r="E52" s="30"/>
      <c r="F52" s="30"/>
      <c r="G52" s="30"/>
      <c r="H52" s="62"/>
      <c r="I52" s="62"/>
      <c r="J52" s="35"/>
      <c r="K52" s="62"/>
    </row>
    <row r="53" spans="1:11">
      <c r="A53" s="59"/>
      <c r="B53" s="59"/>
      <c r="C53" s="59"/>
      <c r="D53" s="30"/>
      <c r="E53" s="30"/>
      <c r="F53" s="30"/>
      <c r="G53" s="30"/>
      <c r="H53" s="62"/>
      <c r="I53" s="62"/>
      <c r="J53" s="35"/>
      <c r="K53" s="62"/>
    </row>
    <row r="54" spans="1:11">
      <c r="A54" s="59"/>
      <c r="B54" s="59"/>
      <c r="C54" s="59"/>
      <c r="D54" s="62"/>
      <c r="E54" s="62"/>
      <c r="F54" s="62"/>
      <c r="G54" s="62"/>
      <c r="H54" s="65"/>
      <c r="I54" s="65"/>
      <c r="J54" s="68"/>
      <c r="K54" s="62"/>
    </row>
    <row r="55" spans="1:11">
      <c r="H55" s="314"/>
      <c r="I55" s="314"/>
      <c r="J55" s="321"/>
    </row>
    <row r="59" spans="1:11">
      <c r="A59" s="30"/>
      <c r="B59" s="30"/>
    </row>
  </sheetData>
  <printOptions horizontalCentered="1"/>
  <pageMargins left="0.74803149606299213" right="0.74803149606299213" top="0.98425196850393704" bottom="0.98425196850393704" header="0.51181102362204722" footer="0.51181102362204722"/>
  <pageSetup paperSize="9" scale="79" firstPageNumber="80" orientation="landscape" useFirstPageNumber="1" r:id="rId1"/>
  <headerFooter alignWithMargins="0">
    <oddFooter>&amp;C&amp;"Gill Sans MT Light,Regular"Page 12.11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AF04-061C-4339-8647-638CA49AFF4C}">
  <sheetPr>
    <tabColor rgb="FFFFFF00"/>
    <pageSetUpPr fitToPage="1"/>
  </sheetPr>
  <dimension ref="A2:O68"/>
  <sheetViews>
    <sheetView showGridLines="0" zoomScale="90" zoomScaleNormal="90" workbookViewId="0">
      <pane xSplit="3" ySplit="5" topLeftCell="D6" activePane="bottomRight" state="frozen"/>
      <selection activeCell="B35" sqref="B35"/>
      <selection pane="topRight" activeCell="B35" sqref="B35"/>
      <selection pane="bottomLeft" activeCell="B35" sqref="B35"/>
      <selection pane="bottomRight" activeCell="E3" sqref="E3:K3"/>
    </sheetView>
  </sheetViews>
  <sheetFormatPr defaultColWidth="9.1796875" defaultRowHeight="15.5"/>
  <cols>
    <col min="1" max="1" width="4.54296875" style="30" customWidth="1"/>
    <col min="2" max="2" width="70.81640625" style="30" customWidth="1"/>
    <col min="3" max="3" width="6" style="30" customWidth="1"/>
    <col min="4" max="4" width="2.54296875" style="30" customWidth="1"/>
    <col min="5" max="5" width="12.54296875" style="30" customWidth="1"/>
    <col min="6" max="6" width="3" style="30" customWidth="1"/>
    <col min="7" max="7" width="12.54296875" style="30" customWidth="1"/>
    <col min="8" max="8" width="2.26953125" style="30" customWidth="1"/>
    <col min="9" max="9" width="8.453125" style="30" bestFit="1" customWidth="1"/>
    <col min="10" max="10" width="2.26953125" style="30" customWidth="1"/>
    <col min="11" max="11" width="12.54296875" style="30" customWidth="1"/>
    <col min="12" max="12" width="3.81640625" style="30" customWidth="1"/>
    <col min="13" max="13" width="13.26953125" style="30" customWidth="1"/>
    <col min="14" max="14" width="4.453125" style="30" customWidth="1"/>
    <col min="15" max="16384" width="9.1796875" style="30"/>
  </cols>
  <sheetData>
    <row r="2" spans="1:13" ht="19.5" customHeight="1">
      <c r="A2" s="32"/>
      <c r="B2" s="179" t="s">
        <v>172</v>
      </c>
    </row>
    <row r="3" spans="1:13" ht="18" customHeight="1">
      <c r="D3" s="136"/>
      <c r="E3" s="60" t="s">
        <v>814</v>
      </c>
      <c r="F3" s="60"/>
      <c r="G3" s="60" t="s">
        <v>868</v>
      </c>
      <c r="H3" s="61"/>
      <c r="I3" s="61"/>
      <c r="J3" s="61"/>
      <c r="K3" s="60" t="s">
        <v>868</v>
      </c>
      <c r="L3" s="28"/>
    </row>
    <row r="4" spans="1:13" s="121" customFormat="1" ht="31">
      <c r="D4" s="172"/>
      <c r="E4" s="208" t="s">
        <v>30</v>
      </c>
      <c r="F4" s="60"/>
      <c r="G4" s="208" t="s">
        <v>30</v>
      </c>
      <c r="H4" s="60"/>
      <c r="I4" s="267" t="s">
        <v>29</v>
      </c>
      <c r="J4" s="60"/>
      <c r="K4" s="155" t="s">
        <v>44</v>
      </c>
      <c r="L4" s="27"/>
    </row>
    <row r="5" spans="1:13">
      <c r="C5" s="322"/>
      <c r="D5" s="171"/>
      <c r="E5" s="175" t="s">
        <v>284</v>
      </c>
      <c r="F5" s="175"/>
      <c r="G5" s="175" t="s">
        <v>284</v>
      </c>
      <c r="H5" s="175"/>
      <c r="I5" s="175" t="s">
        <v>285</v>
      </c>
      <c r="J5" s="175"/>
      <c r="K5" s="175" t="s">
        <v>286</v>
      </c>
      <c r="L5" s="175"/>
    </row>
    <row r="6" spans="1:13" ht="15.75" customHeight="1">
      <c r="B6" s="34" t="s">
        <v>1033</v>
      </c>
      <c r="I6" s="30" t="s">
        <v>0</v>
      </c>
    </row>
    <row r="7" spans="1:13">
      <c r="B7" s="30" t="s">
        <v>43</v>
      </c>
      <c r="I7" s="30" t="s">
        <v>0</v>
      </c>
      <c r="L7" s="35"/>
    </row>
    <row r="8" spans="1:13">
      <c r="B8" s="30" t="s">
        <v>667</v>
      </c>
      <c r="E8" s="30">
        <v>134.4</v>
      </c>
      <c r="G8" s="30">
        <v>144</v>
      </c>
      <c r="I8" s="30">
        <v>0</v>
      </c>
      <c r="K8" s="30">
        <f>I8+G8</f>
        <v>144</v>
      </c>
      <c r="L8" s="35"/>
      <c r="M8" s="323"/>
    </row>
    <row r="9" spans="1:13">
      <c r="B9" s="30" t="s">
        <v>668</v>
      </c>
      <c r="E9" s="30">
        <v>68</v>
      </c>
      <c r="G9" s="30">
        <v>72</v>
      </c>
      <c r="I9" s="30">
        <v>0</v>
      </c>
      <c r="K9" s="30">
        <f>I9+G9</f>
        <v>72</v>
      </c>
      <c r="L9" s="35"/>
      <c r="M9" s="323"/>
    </row>
    <row r="10" spans="1:13">
      <c r="B10" s="30" t="s">
        <v>232</v>
      </c>
      <c r="E10" s="30">
        <v>71.5</v>
      </c>
      <c r="G10" s="30">
        <v>75</v>
      </c>
      <c r="I10" s="30">
        <v>0</v>
      </c>
      <c r="K10" s="30">
        <f t="shared" ref="K10:K17" si="0">I10+G10</f>
        <v>75</v>
      </c>
      <c r="L10" s="35"/>
      <c r="M10" s="323"/>
    </row>
    <row r="11" spans="1:13">
      <c r="B11" s="30" t="s">
        <v>1034</v>
      </c>
      <c r="E11" s="30">
        <v>64</v>
      </c>
      <c r="G11" s="30">
        <v>68</v>
      </c>
      <c r="I11" s="30">
        <v>0</v>
      </c>
      <c r="K11" s="30">
        <f t="shared" si="0"/>
        <v>68</v>
      </c>
      <c r="L11" s="35"/>
      <c r="M11" s="323"/>
    </row>
    <row r="12" spans="1:13">
      <c r="B12" s="30" t="s">
        <v>669</v>
      </c>
      <c r="E12" s="30">
        <v>66.5</v>
      </c>
      <c r="G12" s="30">
        <v>70</v>
      </c>
      <c r="I12" s="30">
        <f>G12*0.2</f>
        <v>14</v>
      </c>
      <c r="K12" s="30">
        <f t="shared" si="0"/>
        <v>84</v>
      </c>
      <c r="L12" s="35"/>
      <c r="M12" s="323"/>
    </row>
    <row r="13" spans="1:13">
      <c r="B13" s="30" t="s">
        <v>1035</v>
      </c>
      <c r="E13" s="30">
        <v>240</v>
      </c>
      <c r="G13" s="30">
        <v>240</v>
      </c>
      <c r="I13" s="30">
        <f>G13*0.2</f>
        <v>48</v>
      </c>
      <c r="K13" s="30">
        <f t="shared" si="0"/>
        <v>288</v>
      </c>
      <c r="L13" s="35"/>
      <c r="M13" s="323"/>
    </row>
    <row r="14" spans="1:13">
      <c r="B14" s="30" t="s">
        <v>155</v>
      </c>
      <c r="E14" s="30">
        <v>231</v>
      </c>
      <c r="G14" s="30">
        <v>246</v>
      </c>
      <c r="I14" s="30">
        <v>0</v>
      </c>
      <c r="K14" s="30">
        <f t="shared" si="0"/>
        <v>246</v>
      </c>
      <c r="L14" s="35"/>
      <c r="M14" s="323"/>
    </row>
    <row r="15" spans="1:13">
      <c r="B15" s="30" t="s">
        <v>304</v>
      </c>
      <c r="E15" s="30">
        <v>16.8</v>
      </c>
      <c r="G15" s="30">
        <v>16.8</v>
      </c>
      <c r="I15" s="30">
        <f>G15*0.2</f>
        <v>3.3600000000000003</v>
      </c>
      <c r="K15" s="30">
        <f t="shared" si="0"/>
        <v>20.16</v>
      </c>
      <c r="L15" s="35"/>
      <c r="M15" s="323"/>
    </row>
    <row r="16" spans="1:13">
      <c r="B16" s="30" t="s">
        <v>305</v>
      </c>
      <c r="E16" s="30">
        <v>15</v>
      </c>
      <c r="G16" s="30">
        <v>15</v>
      </c>
      <c r="I16" s="30">
        <f t="shared" ref="I16:I17" si="1">G16*0.2</f>
        <v>3</v>
      </c>
      <c r="K16" s="30">
        <f t="shared" si="0"/>
        <v>18</v>
      </c>
      <c r="L16" s="35"/>
      <c r="M16" s="323"/>
    </row>
    <row r="17" spans="2:13">
      <c r="B17" s="30" t="s">
        <v>306</v>
      </c>
      <c r="E17" s="30">
        <v>28.5</v>
      </c>
      <c r="G17" s="30">
        <v>28.5</v>
      </c>
      <c r="I17" s="30">
        <f t="shared" si="1"/>
        <v>5.7</v>
      </c>
      <c r="K17" s="30">
        <f t="shared" si="0"/>
        <v>34.200000000000003</v>
      </c>
      <c r="L17" s="35"/>
      <c r="M17" s="323"/>
    </row>
    <row r="18" spans="2:13">
      <c r="B18" s="30" t="s">
        <v>309</v>
      </c>
      <c r="E18" s="30">
        <v>26.5</v>
      </c>
      <c r="G18" s="30">
        <v>26.5</v>
      </c>
      <c r="I18" s="30">
        <v>0</v>
      </c>
      <c r="K18" s="30">
        <f>I18+G18</f>
        <v>26.5</v>
      </c>
      <c r="L18" s="35"/>
      <c r="M18" s="323"/>
    </row>
    <row r="19" spans="2:13">
      <c r="L19" s="35"/>
      <c r="M19" s="323"/>
    </row>
    <row r="20" spans="2:13">
      <c r="B20" s="34" t="s">
        <v>41</v>
      </c>
      <c r="L20" s="35"/>
    </row>
    <row r="21" spans="2:13">
      <c r="B21" s="30" t="s">
        <v>231</v>
      </c>
      <c r="E21" s="30">
        <v>262.5</v>
      </c>
      <c r="G21" s="30">
        <v>280</v>
      </c>
      <c r="I21" s="30">
        <v>0</v>
      </c>
      <c r="K21" s="30">
        <f>(I21+G21)</f>
        <v>280</v>
      </c>
      <c r="L21" s="35"/>
    </row>
    <row r="22" spans="2:13">
      <c r="B22" s="30" t="s">
        <v>307</v>
      </c>
      <c r="E22" s="30">
        <v>144</v>
      </c>
      <c r="G22" s="30">
        <v>144</v>
      </c>
      <c r="I22" s="30">
        <v>0</v>
      </c>
      <c r="K22" s="30">
        <f>I22+G22</f>
        <v>144</v>
      </c>
      <c r="L22" s="35"/>
    </row>
    <row r="23" spans="2:13" ht="31">
      <c r="B23" s="121" t="s">
        <v>308</v>
      </c>
      <c r="E23" s="30">
        <v>136.5</v>
      </c>
      <c r="G23" s="30">
        <v>145</v>
      </c>
      <c r="I23" s="30">
        <v>0</v>
      </c>
      <c r="K23" s="30">
        <f>I23+G23</f>
        <v>145</v>
      </c>
      <c r="L23" s="35"/>
    </row>
    <row r="24" spans="2:13" ht="31">
      <c r="B24" s="121" t="s">
        <v>1036</v>
      </c>
      <c r="E24" s="30">
        <v>60</v>
      </c>
      <c r="G24" s="30">
        <v>64</v>
      </c>
      <c r="I24" s="30">
        <v>0</v>
      </c>
      <c r="K24" s="30">
        <f>I24+G24</f>
        <v>64</v>
      </c>
      <c r="L24" s="35"/>
    </row>
    <row r="25" spans="2:13">
      <c r="B25" s="30" t="s">
        <v>670</v>
      </c>
      <c r="E25" s="30">
        <v>26.5</v>
      </c>
      <c r="G25" s="30">
        <v>28</v>
      </c>
      <c r="I25" s="30">
        <v>0</v>
      </c>
      <c r="K25" s="30">
        <f>I25+G25</f>
        <v>28</v>
      </c>
      <c r="L25" s="35"/>
    </row>
    <row r="27" spans="2:13">
      <c r="B27" s="34" t="s">
        <v>671</v>
      </c>
    </row>
    <row r="28" spans="2:13">
      <c r="B28" s="30" t="s">
        <v>233</v>
      </c>
      <c r="E28" s="30">
        <v>168.5</v>
      </c>
      <c r="G28" s="30">
        <v>179.45</v>
      </c>
      <c r="I28" s="30">
        <v>0</v>
      </c>
      <c r="K28" s="30">
        <f t="shared" ref="K28:K30" si="2">I28+G28</f>
        <v>179.45</v>
      </c>
      <c r="L28" s="35"/>
      <c r="M28" s="323"/>
    </row>
    <row r="29" spans="2:13">
      <c r="B29" s="30" t="s">
        <v>234</v>
      </c>
      <c r="E29" s="30">
        <v>196</v>
      </c>
      <c r="G29" s="30">
        <v>208.74</v>
      </c>
      <c r="I29" s="30">
        <v>0</v>
      </c>
      <c r="K29" s="30">
        <f t="shared" si="2"/>
        <v>208.74</v>
      </c>
      <c r="L29" s="35"/>
      <c r="M29" s="323"/>
    </row>
    <row r="30" spans="2:13">
      <c r="B30" s="30" t="s">
        <v>235</v>
      </c>
      <c r="E30" s="30">
        <v>26.25</v>
      </c>
      <c r="G30" s="30">
        <v>27.55</v>
      </c>
      <c r="I30" s="30">
        <v>0</v>
      </c>
      <c r="K30" s="30">
        <f t="shared" si="2"/>
        <v>27.55</v>
      </c>
      <c r="L30" s="35"/>
      <c r="M30" s="323"/>
    </row>
    <row r="31" spans="2:13">
      <c r="B31" s="30" t="s">
        <v>568</v>
      </c>
      <c r="L31" s="35"/>
      <c r="M31" s="323"/>
    </row>
    <row r="32" spans="2:13">
      <c r="L32" s="35"/>
      <c r="M32" s="323"/>
    </row>
    <row r="33" spans="2:13">
      <c r="B33" s="34" t="s">
        <v>42</v>
      </c>
      <c r="L33" s="35"/>
      <c r="M33" s="323"/>
    </row>
    <row r="34" spans="2:13">
      <c r="B34" s="30" t="s">
        <v>312</v>
      </c>
      <c r="L34" s="35"/>
      <c r="M34" s="323"/>
    </row>
    <row r="35" spans="2:13">
      <c r="B35" s="30" t="s">
        <v>223</v>
      </c>
      <c r="E35" s="30">
        <v>476.5</v>
      </c>
      <c r="G35" s="30">
        <v>507.47249999999997</v>
      </c>
      <c r="I35" s="30">
        <v>0</v>
      </c>
      <c r="K35" s="30">
        <f>I35+G35</f>
        <v>507.47249999999997</v>
      </c>
      <c r="L35" s="35"/>
      <c r="M35" s="323"/>
    </row>
    <row r="36" spans="2:13">
      <c r="B36" s="30" t="s">
        <v>224</v>
      </c>
      <c r="E36" s="30">
        <v>143.5</v>
      </c>
      <c r="G36" s="30">
        <v>152.82750000000001</v>
      </c>
      <c r="I36" s="30">
        <v>0</v>
      </c>
      <c r="K36" s="30">
        <f t="shared" ref="K36:K42" si="3">I36+G36</f>
        <v>152.82750000000001</v>
      </c>
      <c r="L36" s="35"/>
      <c r="M36" s="323"/>
    </row>
    <row r="37" spans="2:13">
      <c r="B37" s="30" t="s">
        <v>225</v>
      </c>
      <c r="E37" s="30">
        <v>98</v>
      </c>
      <c r="G37" s="30">
        <v>104.37</v>
      </c>
      <c r="I37" s="30">
        <v>0</v>
      </c>
      <c r="K37" s="30">
        <f t="shared" si="3"/>
        <v>104.37</v>
      </c>
      <c r="L37" s="35"/>
      <c r="M37" s="323"/>
    </row>
    <row r="38" spans="2:13">
      <c r="B38" s="30" t="s">
        <v>226</v>
      </c>
      <c r="E38" s="30">
        <v>21</v>
      </c>
      <c r="G38" s="30">
        <v>22.364999999999998</v>
      </c>
      <c r="I38" s="30">
        <v>0</v>
      </c>
      <c r="K38" s="30">
        <f t="shared" si="3"/>
        <v>22.364999999999998</v>
      </c>
      <c r="L38" s="35"/>
      <c r="M38" s="323"/>
    </row>
    <row r="39" spans="2:13">
      <c r="B39" s="30" t="s">
        <v>227</v>
      </c>
      <c r="E39" s="30">
        <v>378.5</v>
      </c>
      <c r="G39" s="30">
        <v>403.10250000000002</v>
      </c>
      <c r="I39" s="30">
        <v>0</v>
      </c>
      <c r="K39" s="30">
        <f t="shared" si="3"/>
        <v>403.10250000000002</v>
      </c>
      <c r="L39" s="35"/>
      <c r="M39" s="323"/>
    </row>
    <row r="40" spans="2:13">
      <c r="B40" s="30" t="s">
        <v>228</v>
      </c>
      <c r="E40" s="30">
        <v>139</v>
      </c>
      <c r="G40" s="30">
        <v>148.035</v>
      </c>
      <c r="I40" s="30">
        <v>0</v>
      </c>
      <c r="K40" s="30">
        <f t="shared" si="3"/>
        <v>148.035</v>
      </c>
      <c r="L40" s="35"/>
      <c r="M40" s="323"/>
    </row>
    <row r="41" spans="2:13">
      <c r="B41" s="30" t="s">
        <v>310</v>
      </c>
      <c r="E41" s="30">
        <v>269.5</v>
      </c>
      <c r="G41" s="30">
        <v>287.01749999999998</v>
      </c>
      <c r="I41" s="30">
        <v>0</v>
      </c>
      <c r="K41" s="30">
        <f t="shared" si="3"/>
        <v>287.01749999999998</v>
      </c>
      <c r="L41" s="35"/>
      <c r="M41" s="323"/>
    </row>
    <row r="42" spans="2:13" ht="31">
      <c r="B42" s="121" t="s">
        <v>311</v>
      </c>
      <c r="E42" s="30">
        <v>125</v>
      </c>
      <c r="G42" s="30">
        <v>133.125</v>
      </c>
      <c r="I42" s="30">
        <v>0</v>
      </c>
      <c r="K42" s="30">
        <f t="shared" si="3"/>
        <v>133.125</v>
      </c>
      <c r="L42" s="35"/>
      <c r="M42" s="323"/>
    </row>
    <row r="43" spans="2:13" ht="9.75" customHeight="1">
      <c r="L43" s="35"/>
      <c r="M43" s="324"/>
    </row>
    <row r="44" spans="2:13">
      <c r="B44" s="30" t="s">
        <v>672</v>
      </c>
      <c r="L44" s="35"/>
      <c r="M44" s="324"/>
    </row>
    <row r="45" spans="2:13" ht="8.25" customHeight="1">
      <c r="L45" s="35"/>
      <c r="M45" s="126"/>
    </row>
    <row r="46" spans="2:13">
      <c r="B46" s="34" t="s">
        <v>161</v>
      </c>
      <c r="L46" s="35"/>
    </row>
    <row r="47" spans="2:13">
      <c r="B47" s="30" t="s">
        <v>229</v>
      </c>
      <c r="E47" s="30">
        <v>320.5</v>
      </c>
      <c r="G47" s="30">
        <v>341.33249999999998</v>
      </c>
      <c r="I47" s="30">
        <v>0</v>
      </c>
      <c r="K47" s="30">
        <f>I47+G47</f>
        <v>341.33249999999998</v>
      </c>
      <c r="L47" s="35"/>
      <c r="M47" s="323"/>
    </row>
    <row r="48" spans="2:13">
      <c r="B48" s="30" t="s">
        <v>230</v>
      </c>
      <c r="E48" s="30">
        <v>223.5</v>
      </c>
      <c r="G48" s="30">
        <v>238.02749999999997</v>
      </c>
      <c r="I48" s="30">
        <v>0</v>
      </c>
      <c r="K48" s="30">
        <f t="shared" ref="K48:K50" si="4">I48+G48</f>
        <v>238.02749999999997</v>
      </c>
      <c r="L48" s="35"/>
      <c r="M48" s="323"/>
    </row>
    <row r="49" spans="1:15">
      <c r="B49" s="30" t="s">
        <v>236</v>
      </c>
      <c r="E49" s="30">
        <v>1377.5</v>
      </c>
      <c r="G49" s="30">
        <v>1467.0375000000001</v>
      </c>
      <c r="I49" s="30">
        <v>0</v>
      </c>
      <c r="K49" s="30">
        <f t="shared" si="4"/>
        <v>1467.0375000000001</v>
      </c>
      <c r="L49" s="35"/>
      <c r="M49" s="323"/>
    </row>
    <row r="50" spans="1:15">
      <c r="B50" s="30" t="s">
        <v>237</v>
      </c>
      <c r="E50" s="30">
        <v>1393</v>
      </c>
      <c r="F50" s="120"/>
      <c r="G50" s="30">
        <v>1483.5450000000001</v>
      </c>
      <c r="I50" s="30">
        <v>0</v>
      </c>
      <c r="K50" s="30">
        <f t="shared" si="4"/>
        <v>1483.5450000000001</v>
      </c>
      <c r="L50" s="35"/>
      <c r="M50" s="323"/>
    </row>
    <row r="51" spans="1:15">
      <c r="B51" s="30" t="s">
        <v>673</v>
      </c>
      <c r="L51" s="35"/>
      <c r="M51" s="323"/>
    </row>
    <row r="52" spans="1:15">
      <c r="L52" s="35"/>
      <c r="M52" s="323"/>
    </row>
    <row r="53" spans="1:15" ht="15.75" customHeight="1">
      <c r="B53" s="34" t="s">
        <v>162</v>
      </c>
      <c r="D53" s="33"/>
      <c r="K53" s="35"/>
      <c r="M53" s="136"/>
    </row>
    <row r="54" spans="1:15" ht="15.75" customHeight="1">
      <c r="B54" s="325" t="s">
        <v>674</v>
      </c>
      <c r="D54" s="33"/>
      <c r="K54" s="35"/>
      <c r="M54" s="136"/>
    </row>
    <row r="55" spans="1:15" ht="15.75" customHeight="1">
      <c r="B55" s="43" t="s">
        <v>675</v>
      </c>
      <c r="C55" s="43"/>
      <c r="D55" s="326"/>
      <c r="E55" s="327" t="s">
        <v>313</v>
      </c>
      <c r="F55" s="327"/>
      <c r="G55" s="327" t="s">
        <v>313</v>
      </c>
      <c r="H55" s="43"/>
      <c r="I55" s="43"/>
      <c r="J55" s="43"/>
      <c r="K55" s="43"/>
      <c r="L55" s="43"/>
      <c r="M55" s="136"/>
    </row>
    <row r="56" spans="1:15" ht="6.75" customHeight="1">
      <c r="D56" s="33"/>
      <c r="M56" s="136"/>
    </row>
    <row r="57" spans="1:15">
      <c r="B57" s="30" t="s">
        <v>95</v>
      </c>
      <c r="D57" s="33"/>
      <c r="E57" s="120">
        <v>30</v>
      </c>
      <c r="F57" s="120"/>
      <c r="G57" s="62">
        <v>30</v>
      </c>
      <c r="I57" s="30">
        <v>0</v>
      </c>
      <c r="K57" s="30">
        <v>30</v>
      </c>
      <c r="M57" s="136"/>
    </row>
    <row r="58" spans="1:15" ht="8.25" customHeight="1">
      <c r="D58" s="33"/>
      <c r="E58" s="120"/>
      <c r="F58" s="120"/>
      <c r="G58" s="61"/>
      <c r="I58" s="61"/>
      <c r="J58" s="61"/>
      <c r="M58" s="136"/>
    </row>
    <row r="59" spans="1:15" ht="16.5" hidden="1" customHeight="1">
      <c r="B59" s="328"/>
      <c r="C59" s="328"/>
      <c r="D59" s="329"/>
      <c r="E59" s="328"/>
      <c r="F59" s="328"/>
      <c r="G59" s="39"/>
      <c r="H59" s="330"/>
      <c r="I59" s="328"/>
      <c r="J59" s="328"/>
      <c r="K59" s="328"/>
      <c r="L59" s="39"/>
      <c r="M59" s="331"/>
      <c r="N59" s="39"/>
      <c r="O59" s="39"/>
    </row>
    <row r="60" spans="1:15" ht="7.5" hidden="1" customHeight="1">
      <c r="B60" s="328"/>
      <c r="C60" s="328"/>
      <c r="D60" s="329"/>
      <c r="E60" s="328"/>
      <c r="F60" s="328"/>
      <c r="G60" s="39"/>
      <c r="H60" s="330"/>
      <c r="I60" s="328"/>
      <c r="J60" s="328"/>
      <c r="K60" s="328"/>
      <c r="L60" s="328"/>
      <c r="M60" s="331"/>
      <c r="N60" s="39"/>
      <c r="O60" s="39"/>
    </row>
    <row r="61" spans="1:15" s="43" customFormat="1" hidden="1">
      <c r="A61" s="30"/>
      <c r="B61" s="328" t="s">
        <v>676</v>
      </c>
      <c r="C61" s="328"/>
      <c r="D61" s="332"/>
      <c r="E61" s="333" t="s">
        <v>677</v>
      </c>
      <c r="F61" s="333"/>
      <c r="G61" s="333" t="s">
        <v>677</v>
      </c>
      <c r="H61" s="328"/>
      <c r="I61" s="328"/>
      <c r="J61" s="328"/>
      <c r="K61" s="328"/>
      <c r="L61" s="328"/>
      <c r="M61" s="331"/>
      <c r="N61" s="328"/>
      <c r="O61" s="328"/>
    </row>
    <row r="62" spans="1:15" s="43" customFormat="1" ht="15" hidden="1" customHeight="1">
      <c r="A62" s="30"/>
      <c r="B62" s="328" t="s">
        <v>678</v>
      </c>
      <c r="C62" s="328"/>
      <c r="D62" s="329"/>
      <c r="E62" s="334"/>
      <c r="F62" s="334"/>
      <c r="G62" s="328"/>
      <c r="H62" s="328"/>
      <c r="I62" s="328"/>
      <c r="J62" s="328"/>
      <c r="K62" s="328"/>
      <c r="L62" s="328"/>
      <c r="M62" s="331"/>
      <c r="N62" s="328"/>
      <c r="O62" s="328"/>
    </row>
    <row r="63" spans="1:15" s="43" customFormat="1" ht="9" hidden="1" customHeight="1">
      <c r="A63" s="30"/>
      <c r="B63" s="331"/>
      <c r="C63" s="331"/>
      <c r="D63" s="331"/>
      <c r="E63" s="331"/>
      <c r="F63" s="331"/>
      <c r="G63" s="331"/>
      <c r="H63" s="331"/>
      <c r="I63" s="331"/>
      <c r="J63" s="331"/>
      <c r="K63" s="331"/>
      <c r="L63" s="331"/>
      <c r="M63" s="331"/>
      <c r="N63" s="328"/>
      <c r="O63" s="328"/>
    </row>
    <row r="64" spans="1:15" s="43" customFormat="1" hidden="1">
      <c r="A64" s="30"/>
      <c r="B64" s="328" t="s">
        <v>676</v>
      </c>
      <c r="C64" s="328"/>
      <c r="D64" s="332"/>
      <c r="E64" s="333" t="s">
        <v>677</v>
      </c>
      <c r="F64" s="333"/>
      <c r="G64" s="333" t="s">
        <v>677</v>
      </c>
      <c r="H64" s="328"/>
      <c r="I64" s="328"/>
      <c r="J64" s="328"/>
      <c r="K64" s="328"/>
      <c r="L64" s="328"/>
      <c r="M64" s="331"/>
      <c r="N64" s="328"/>
      <c r="O64" s="328"/>
    </row>
    <row r="65" spans="1:15" s="43" customFormat="1" hidden="1">
      <c r="A65" s="30"/>
      <c r="B65" s="328" t="s">
        <v>678</v>
      </c>
      <c r="C65" s="328"/>
      <c r="D65" s="329"/>
      <c r="E65" s="334"/>
      <c r="F65" s="334"/>
      <c r="G65" s="328"/>
      <c r="H65" s="328"/>
      <c r="I65" s="328"/>
      <c r="J65" s="328"/>
      <c r="K65" s="328"/>
      <c r="L65" s="328"/>
      <c r="M65" s="331"/>
      <c r="N65" s="328"/>
      <c r="O65" s="328"/>
    </row>
    <row r="66" spans="1:15" s="43" customFormat="1" hidden="1">
      <c r="A66" s="30"/>
      <c r="B66" s="328"/>
      <c r="C66" s="328"/>
      <c r="D66" s="329"/>
      <c r="E66" s="328"/>
      <c r="F66" s="328"/>
      <c r="G66" s="328"/>
      <c r="H66" s="328"/>
      <c r="I66" s="328"/>
      <c r="J66" s="328"/>
      <c r="K66" s="328"/>
      <c r="L66" s="328"/>
      <c r="M66" s="331"/>
      <c r="N66" s="328"/>
      <c r="O66" s="328"/>
    </row>
    <row r="67" spans="1:15" hidden="1">
      <c r="B67" s="39"/>
      <c r="C67" s="39"/>
      <c r="D67" s="335"/>
      <c r="E67" s="39"/>
      <c r="F67" s="39"/>
      <c r="G67" s="330"/>
      <c r="H67" s="39"/>
      <c r="I67" s="330"/>
      <c r="J67" s="330"/>
      <c r="K67" s="39"/>
      <c r="L67" s="39"/>
      <c r="M67" s="331"/>
      <c r="N67" s="39"/>
      <c r="O67" s="39"/>
    </row>
    <row r="68" spans="1:15" hidden="1">
      <c r="B68" s="39"/>
      <c r="C68" s="39"/>
      <c r="D68" s="39"/>
      <c r="E68" s="39"/>
      <c r="F68" s="39"/>
      <c r="G68" s="39"/>
      <c r="H68" s="39"/>
      <c r="I68" s="39"/>
      <c r="J68" s="39"/>
      <c r="K68" s="39"/>
      <c r="L68" s="39"/>
      <c r="M68" s="39"/>
      <c r="N68" s="39"/>
      <c r="O68" s="39"/>
    </row>
  </sheetData>
  <printOptions horizontalCentered="1"/>
  <pageMargins left="0.70866141732283472" right="0.70866141732283472" top="0.74803149606299213" bottom="0.74803149606299213" header="0.31496062992125984" footer="0.31496062992125984"/>
  <pageSetup paperSize="9" scale="53" orientation="landscape" verticalDpi="300" r:id="rId1"/>
  <headerFooter>
    <oddFooter>&amp;CPage 12.13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W118"/>
  <sheetViews>
    <sheetView showGridLines="0" zoomScale="84" zoomScaleNormal="84" zoomScaleSheetLayoutView="85" workbookViewId="0">
      <pane xSplit="6" ySplit="5" topLeftCell="G33" activePane="bottomRight" state="frozen"/>
      <selection pane="topRight" activeCell="G1" sqref="G1"/>
      <selection pane="bottomLeft" activeCell="A6" sqref="A6"/>
      <selection pane="bottomRight" activeCell="G3" sqref="G3:M3"/>
    </sheetView>
  </sheetViews>
  <sheetFormatPr defaultColWidth="9.1796875" defaultRowHeight="15.5"/>
  <cols>
    <col min="1" max="2" width="1.7265625" style="8" customWidth="1"/>
    <col min="3" max="3" width="44.1796875" style="8" customWidth="1"/>
    <col min="4" max="4" width="2.453125" style="8" customWidth="1"/>
    <col min="5" max="5" width="33.7265625" style="16" customWidth="1"/>
    <col min="6" max="6" width="1.26953125" style="16" customWidth="1"/>
    <col min="7" max="7" width="12.7265625" style="8" customWidth="1"/>
    <col min="8" max="8" width="2.81640625" style="166" customWidth="1"/>
    <col min="9" max="9" width="13.54296875" style="8" customWidth="1"/>
    <col min="10" max="10" width="2.453125" style="8" customWidth="1"/>
    <col min="11" max="11" width="8.7265625" style="30" customWidth="1"/>
    <col min="12" max="12" width="2.453125" style="30" customWidth="1"/>
    <col min="13" max="13" width="13.7265625" style="8" customWidth="1"/>
    <col min="14" max="14" width="2.453125" style="8" customWidth="1"/>
    <col min="15" max="19" width="9.1796875" style="8"/>
    <col min="20" max="20" width="32.26953125" style="8" bestFit="1" customWidth="1"/>
    <col min="21" max="16384" width="9.1796875" style="8"/>
  </cols>
  <sheetData>
    <row r="1" spans="1:17" s="166" customFormat="1">
      <c r="E1" s="16"/>
      <c r="F1" s="16"/>
      <c r="K1" s="30"/>
      <c r="L1" s="30"/>
    </row>
    <row r="2" spans="1:17" ht="29.25" customHeight="1">
      <c r="A2" s="32"/>
      <c r="B2" s="32"/>
      <c r="C2" s="179" t="s">
        <v>172</v>
      </c>
      <c r="O2" s="9"/>
      <c r="P2" s="19"/>
    </row>
    <row r="3" spans="1:17">
      <c r="A3" s="30"/>
      <c r="B3" s="30"/>
      <c r="C3" s="30"/>
      <c r="D3" s="30"/>
      <c r="E3" s="33"/>
      <c r="F3" s="629"/>
      <c r="G3" s="60" t="s">
        <v>814</v>
      </c>
      <c r="H3" s="60"/>
      <c r="I3" s="60" t="s">
        <v>868</v>
      </c>
      <c r="J3" s="61"/>
      <c r="K3" s="61"/>
      <c r="L3" s="61"/>
      <c r="M3" s="60" t="s">
        <v>868</v>
      </c>
      <c r="N3" s="28"/>
      <c r="O3" s="17"/>
      <c r="P3" s="30"/>
    </row>
    <row r="4" spans="1:17" s="174" customFormat="1" ht="31">
      <c r="A4" s="121"/>
      <c r="B4" s="121"/>
      <c r="C4" s="121"/>
      <c r="D4" s="121"/>
      <c r="E4" s="38"/>
      <c r="F4" s="629"/>
      <c r="G4" s="152" t="s">
        <v>30</v>
      </c>
      <c r="H4" s="40"/>
      <c r="I4" s="152" t="s">
        <v>30</v>
      </c>
      <c r="J4" s="27"/>
      <c r="K4" s="173" t="s">
        <v>29</v>
      </c>
      <c r="L4" s="27"/>
      <c r="M4" s="192" t="s">
        <v>28</v>
      </c>
      <c r="N4" s="27"/>
      <c r="O4" s="182"/>
      <c r="P4" s="121"/>
    </row>
    <row r="5" spans="1:17" ht="18" customHeight="1">
      <c r="A5" s="30"/>
      <c r="B5" s="30"/>
      <c r="C5" s="37"/>
      <c r="D5" s="30"/>
      <c r="E5" s="33"/>
      <c r="F5" s="629"/>
      <c r="G5" s="184" t="s">
        <v>284</v>
      </c>
      <c r="H5" s="175"/>
      <c r="I5" s="190" t="s">
        <v>284</v>
      </c>
      <c r="J5" s="175"/>
      <c r="K5" s="190" t="s">
        <v>285</v>
      </c>
      <c r="L5" s="175"/>
      <c r="M5" s="184" t="s">
        <v>286</v>
      </c>
      <c r="N5" s="28"/>
      <c r="O5" s="17"/>
      <c r="P5" s="30"/>
    </row>
    <row r="6" spans="1:17">
      <c r="B6" s="30"/>
      <c r="C6" s="34" t="s">
        <v>35</v>
      </c>
      <c r="D6" s="30"/>
      <c r="E6" s="33"/>
      <c r="F6" s="33"/>
      <c r="G6" s="185"/>
      <c r="H6" s="30"/>
      <c r="I6" s="185"/>
      <c r="J6" s="30"/>
      <c r="K6" s="185" t="s">
        <v>0</v>
      </c>
      <c r="M6" s="185"/>
      <c r="N6" s="30"/>
      <c r="O6" s="17"/>
      <c r="P6" s="30"/>
    </row>
    <row r="7" spans="1:17" s="174" customFormat="1" ht="31">
      <c r="A7" s="121"/>
      <c r="B7" s="121"/>
      <c r="D7" s="121"/>
      <c r="E7" s="121" t="s">
        <v>37</v>
      </c>
      <c r="F7" s="38"/>
      <c r="G7" s="186">
        <v>300</v>
      </c>
      <c r="H7" s="180"/>
      <c r="I7" s="186">
        <v>300</v>
      </c>
      <c r="J7" s="180"/>
      <c r="K7" s="218">
        <v>0</v>
      </c>
      <c r="L7" s="30"/>
      <c r="M7" s="186">
        <f>K7+I7</f>
        <v>300</v>
      </c>
      <c r="N7" s="121"/>
      <c r="O7" s="182"/>
      <c r="P7" s="121"/>
    </row>
    <row r="8" spans="1:17" s="174" customFormat="1" ht="31">
      <c r="A8" s="121"/>
      <c r="B8" s="121"/>
      <c r="C8" s="121" t="s">
        <v>156</v>
      </c>
      <c r="D8" s="121"/>
      <c r="E8" s="38"/>
      <c r="F8" s="38"/>
      <c r="G8" s="186"/>
      <c r="H8" s="180"/>
      <c r="I8" s="186"/>
      <c r="J8" s="180"/>
      <c r="K8" s="218"/>
      <c r="L8" s="30"/>
      <c r="M8" s="186"/>
      <c r="N8" s="121"/>
      <c r="O8" s="182"/>
      <c r="P8" s="121"/>
    </row>
    <row r="9" spans="1:17" s="174" customFormat="1">
      <c r="A9" s="121"/>
      <c r="B9" s="121"/>
      <c r="D9" s="121"/>
      <c r="E9" s="38" t="s">
        <v>157</v>
      </c>
      <c r="F9" s="38"/>
      <c r="G9" s="186">
        <v>5000</v>
      </c>
      <c r="H9" s="180"/>
      <c r="I9" s="186">
        <v>5000</v>
      </c>
      <c r="J9" s="180"/>
      <c r="K9" s="185">
        <v>0</v>
      </c>
      <c r="L9" s="62"/>
      <c r="M9" s="186">
        <f>K9+I9</f>
        <v>5000</v>
      </c>
      <c r="N9" s="121"/>
      <c r="O9" s="182"/>
      <c r="P9" s="121"/>
    </row>
    <row r="10" spans="1:17" s="14" customFormat="1" ht="31">
      <c r="A10" s="118"/>
      <c r="B10" s="118"/>
      <c r="C10" s="121" t="s">
        <v>158</v>
      </c>
      <c r="D10" s="118"/>
      <c r="E10" s="33"/>
      <c r="F10" s="33"/>
      <c r="G10" s="187"/>
      <c r="H10" s="119"/>
      <c r="I10" s="187"/>
      <c r="J10" s="119"/>
      <c r="K10" s="218"/>
      <c r="L10" s="62"/>
      <c r="M10" s="187"/>
      <c r="N10" s="118"/>
      <c r="O10" s="17"/>
      <c r="P10" s="118"/>
    </row>
    <row r="11" spans="1:17" s="174" customFormat="1">
      <c r="A11" s="121"/>
      <c r="B11" s="121"/>
      <c r="D11" s="121"/>
      <c r="E11" s="38" t="s">
        <v>159</v>
      </c>
      <c r="F11" s="38"/>
      <c r="G11" s="186">
        <v>5000</v>
      </c>
      <c r="H11" s="180"/>
      <c r="I11" s="186">
        <v>5000</v>
      </c>
      <c r="J11" s="180"/>
      <c r="K11" s="185">
        <v>0</v>
      </c>
      <c r="L11" s="62"/>
      <c r="M11" s="186">
        <f>K11+I11</f>
        <v>5000</v>
      </c>
      <c r="N11" s="121"/>
      <c r="O11" s="182"/>
      <c r="P11" s="121"/>
    </row>
    <row r="12" spans="1:17">
      <c r="B12" s="30"/>
      <c r="C12" s="34" t="s">
        <v>288</v>
      </c>
      <c r="D12" s="30"/>
      <c r="E12" s="38"/>
      <c r="F12" s="38"/>
      <c r="G12" s="188"/>
      <c r="H12" s="36"/>
      <c r="I12" s="188"/>
      <c r="J12" s="36"/>
      <c r="K12" s="185"/>
      <c r="M12" s="188"/>
      <c r="N12" s="30"/>
      <c r="O12" s="17"/>
      <c r="P12" s="30"/>
    </row>
    <row r="13" spans="1:17">
      <c r="A13" s="30"/>
      <c r="B13" s="30"/>
      <c r="C13" s="30" t="s">
        <v>289</v>
      </c>
      <c r="D13" s="30"/>
      <c r="E13" s="38"/>
      <c r="F13" s="38"/>
      <c r="G13" s="188">
        <v>1656.9428459220001</v>
      </c>
      <c r="H13" s="36"/>
      <c r="I13" s="188">
        <f>+G13*1.1</f>
        <v>1822.6371305142002</v>
      </c>
      <c r="J13" s="36"/>
      <c r="K13" s="185">
        <v>0</v>
      </c>
      <c r="M13" s="188">
        <f>SUM(I13:L13)</f>
        <v>1822.6371305142002</v>
      </c>
      <c r="N13" s="30"/>
      <c r="O13" s="166"/>
      <c r="P13" s="166"/>
      <c r="Q13" s="166"/>
    </row>
    <row r="14" spans="1:17">
      <c r="A14" s="30"/>
      <c r="B14" s="30"/>
      <c r="C14" s="30" t="s">
        <v>290</v>
      </c>
      <c r="D14" s="30"/>
      <c r="E14" s="38"/>
      <c r="F14" s="38"/>
      <c r="G14" s="188">
        <v>1359.2340830249998</v>
      </c>
      <c r="H14" s="36"/>
      <c r="I14" s="188">
        <f>+G14*1.1</f>
        <v>1495.1574913274999</v>
      </c>
      <c r="J14" s="36"/>
      <c r="K14" s="185">
        <v>0</v>
      </c>
      <c r="M14" s="188">
        <f>SUM(I14:L14)</f>
        <v>1495.1574913274999</v>
      </c>
      <c r="N14" s="30"/>
      <c r="O14" s="166"/>
      <c r="P14" s="166"/>
      <c r="Q14" s="166"/>
    </row>
    <row r="15" spans="1:17">
      <c r="A15" s="30"/>
      <c r="B15" s="30"/>
      <c r="C15" s="30" t="s">
        <v>636</v>
      </c>
      <c r="D15" s="30"/>
      <c r="E15" s="38"/>
      <c r="F15" s="38"/>
      <c r="G15" s="189">
        <v>0.1</v>
      </c>
      <c r="H15" s="41"/>
      <c r="I15" s="189">
        <v>0.1</v>
      </c>
      <c r="J15" s="36"/>
      <c r="K15" s="185"/>
      <c r="M15" s="188"/>
      <c r="N15" s="30"/>
      <c r="O15" s="17"/>
      <c r="P15" s="30"/>
    </row>
    <row r="16" spans="1:17">
      <c r="B16" s="30"/>
      <c r="C16" s="34" t="s">
        <v>291</v>
      </c>
      <c r="D16" s="30"/>
      <c r="E16" s="38"/>
      <c r="F16" s="38"/>
      <c r="G16" s="188"/>
      <c r="H16" s="36"/>
      <c r="I16" s="188"/>
      <c r="J16" s="36"/>
      <c r="K16" s="185"/>
      <c r="M16" s="188"/>
      <c r="N16" s="30"/>
      <c r="O16" s="17"/>
      <c r="P16" s="30"/>
    </row>
    <row r="17" spans="1:16">
      <c r="A17" s="34"/>
      <c r="B17" s="30"/>
      <c r="C17" s="30" t="s">
        <v>153</v>
      </c>
      <c r="D17" s="30"/>
      <c r="E17" s="38"/>
      <c r="F17" s="42"/>
      <c r="G17" s="185">
        <v>418.00000000000006</v>
      </c>
      <c r="H17" s="30"/>
      <c r="I17" s="185">
        <v>445.16999999999996</v>
      </c>
      <c r="J17" s="30"/>
      <c r="K17" s="185">
        <v>0</v>
      </c>
      <c r="M17" s="185">
        <f>K17+I17</f>
        <v>445.16999999999996</v>
      </c>
      <c r="N17" s="30"/>
      <c r="O17" s="122"/>
      <c r="P17" s="30"/>
    </row>
    <row r="18" spans="1:16">
      <c r="A18" s="34"/>
      <c r="B18" s="30"/>
      <c r="C18" s="30" t="s">
        <v>238</v>
      </c>
      <c r="D18" s="30"/>
      <c r="E18" s="38"/>
      <c r="F18" s="42"/>
      <c r="G18" s="185">
        <v>304</v>
      </c>
      <c r="H18" s="30"/>
      <c r="I18" s="185">
        <v>323.76</v>
      </c>
      <c r="J18" s="30"/>
      <c r="K18" s="185">
        <v>0</v>
      </c>
      <c r="M18" s="185">
        <f>K18+I18</f>
        <v>323.76</v>
      </c>
      <c r="N18" s="30"/>
      <c r="O18" s="122"/>
      <c r="P18" s="30"/>
    </row>
    <row r="19" spans="1:16">
      <c r="A19" s="34"/>
      <c r="B19" s="30"/>
      <c r="C19" s="30" t="s">
        <v>239</v>
      </c>
      <c r="D19" s="30"/>
      <c r="E19" s="38"/>
      <c r="F19" s="42"/>
      <c r="G19" s="185">
        <v>407</v>
      </c>
      <c r="H19" s="30"/>
      <c r="I19" s="185">
        <v>433.45500000000004</v>
      </c>
      <c r="J19" s="30"/>
      <c r="K19" s="185">
        <v>0</v>
      </c>
      <c r="M19" s="185">
        <f>K19+I19</f>
        <v>433.45500000000004</v>
      </c>
      <c r="N19" s="30"/>
      <c r="O19" s="122"/>
      <c r="P19" s="30"/>
    </row>
    <row r="20" spans="1:16">
      <c r="A20" s="34"/>
      <c r="B20" s="30"/>
      <c r="C20" s="30" t="s">
        <v>292</v>
      </c>
      <c r="D20" s="30"/>
      <c r="E20" s="38"/>
      <c r="F20" s="42"/>
      <c r="G20" s="185">
        <v>89.5</v>
      </c>
      <c r="H20" s="30"/>
      <c r="I20" s="185">
        <v>95.317499999999995</v>
      </c>
      <c r="J20" s="30"/>
      <c r="K20" s="185">
        <v>0</v>
      </c>
      <c r="M20" s="185">
        <f t="shared" ref="M20:M22" si="0">K20+I20</f>
        <v>95.317499999999995</v>
      </c>
      <c r="N20" s="30"/>
      <c r="O20" s="122"/>
      <c r="P20" s="30"/>
    </row>
    <row r="21" spans="1:16" s="166" customFormat="1">
      <c r="A21" s="34"/>
      <c r="B21" s="30"/>
      <c r="C21" s="30" t="s">
        <v>1037</v>
      </c>
      <c r="D21" s="30"/>
      <c r="E21" s="38"/>
      <c r="F21" s="42"/>
      <c r="G21" s="185">
        <v>265</v>
      </c>
      <c r="H21" s="30"/>
      <c r="I21" s="185">
        <v>282.22499999999997</v>
      </c>
      <c r="J21" s="30"/>
      <c r="K21" s="185">
        <v>0</v>
      </c>
      <c r="L21" s="30"/>
      <c r="M21" s="185">
        <f t="shared" si="0"/>
        <v>282.22499999999997</v>
      </c>
      <c r="N21" s="30"/>
      <c r="O21" s="122"/>
      <c r="P21" s="30"/>
    </row>
    <row r="22" spans="1:16" s="166" customFormat="1">
      <c r="A22" s="34"/>
      <c r="B22" s="30"/>
      <c r="C22" s="30" t="s">
        <v>1038</v>
      </c>
      <c r="D22" s="30"/>
      <c r="E22" s="38"/>
      <c r="F22" s="42"/>
      <c r="G22" s="185">
        <v>101</v>
      </c>
      <c r="H22" s="30"/>
      <c r="I22" s="185">
        <v>107.565</v>
      </c>
      <c r="J22" s="30"/>
      <c r="K22" s="185">
        <v>0</v>
      </c>
      <c r="L22" s="30"/>
      <c r="M22" s="185">
        <f t="shared" si="0"/>
        <v>107.565</v>
      </c>
      <c r="N22" s="30"/>
      <c r="O22" s="122"/>
      <c r="P22" s="30"/>
    </row>
    <row r="23" spans="1:16">
      <c r="A23" s="34"/>
      <c r="B23" s="30"/>
      <c r="C23" s="34" t="s">
        <v>240</v>
      </c>
      <c r="D23" s="30"/>
      <c r="E23" s="183" t="s">
        <v>298</v>
      </c>
      <c r="F23" s="42"/>
      <c r="G23" s="185"/>
      <c r="H23" s="30"/>
      <c r="I23" s="185"/>
      <c r="J23" s="30"/>
      <c r="K23" s="185"/>
      <c r="M23" s="185"/>
      <c r="N23" s="30"/>
      <c r="O23" s="122"/>
      <c r="P23" s="30"/>
    </row>
    <row r="24" spans="1:16">
      <c r="A24" s="34"/>
      <c r="B24" s="30"/>
      <c r="C24" s="30" t="s">
        <v>293</v>
      </c>
      <c r="D24" s="30"/>
      <c r="E24" s="16" t="s">
        <v>299</v>
      </c>
      <c r="F24" s="42"/>
      <c r="G24" s="185">
        <v>1420</v>
      </c>
      <c r="H24" s="30"/>
      <c r="I24" s="191">
        <v>1512.3</v>
      </c>
      <c r="J24" s="30"/>
      <c r="K24" s="185"/>
      <c r="M24" s="185">
        <f>SUM(I24:L24)</f>
        <v>1512.3</v>
      </c>
      <c r="N24" s="30"/>
      <c r="O24" s="122"/>
      <c r="P24" s="30"/>
    </row>
    <row r="25" spans="1:16">
      <c r="A25" s="34"/>
      <c r="B25" s="30"/>
      <c r="C25" s="30"/>
      <c r="D25" s="30"/>
      <c r="E25" s="16" t="s">
        <v>300</v>
      </c>
      <c r="F25" s="42"/>
      <c r="G25" s="185">
        <v>947</v>
      </c>
      <c r="H25" s="30"/>
      <c r="I25" s="185">
        <v>1008.5550000000001</v>
      </c>
      <c r="J25" s="30"/>
      <c r="K25" s="185">
        <v>0</v>
      </c>
      <c r="M25" s="185">
        <f>K25+I25</f>
        <v>1008.5550000000001</v>
      </c>
      <c r="N25" s="30"/>
      <c r="O25" s="122"/>
      <c r="P25" s="30"/>
    </row>
    <row r="26" spans="1:16">
      <c r="A26" s="34"/>
      <c r="B26" s="30"/>
      <c r="C26" s="30"/>
      <c r="D26" s="30"/>
      <c r="E26" s="16" t="s">
        <v>301</v>
      </c>
      <c r="F26" s="42"/>
      <c r="G26" s="185">
        <v>710</v>
      </c>
      <c r="H26" s="30"/>
      <c r="I26" s="185">
        <v>756.15</v>
      </c>
      <c r="J26" s="30"/>
      <c r="K26" s="185">
        <v>0</v>
      </c>
      <c r="M26" s="185">
        <f>K26+I26</f>
        <v>756.15</v>
      </c>
      <c r="N26" s="30"/>
      <c r="O26" s="122"/>
      <c r="P26" s="30"/>
    </row>
    <row r="27" spans="1:16">
      <c r="A27" s="34"/>
      <c r="B27" s="30"/>
      <c r="C27" s="30"/>
      <c r="D27" s="30"/>
      <c r="E27" s="16" t="s">
        <v>302</v>
      </c>
      <c r="F27" s="42"/>
      <c r="G27" s="185">
        <v>474</v>
      </c>
      <c r="H27" s="30"/>
      <c r="I27" s="185">
        <v>504.81</v>
      </c>
      <c r="J27" s="30"/>
      <c r="K27" s="185">
        <v>0</v>
      </c>
      <c r="M27" s="185">
        <f>K27+I27</f>
        <v>504.81</v>
      </c>
      <c r="N27" s="30"/>
      <c r="O27" s="122"/>
      <c r="P27" s="30"/>
    </row>
    <row r="28" spans="1:16">
      <c r="A28" s="34"/>
      <c r="B28" s="30"/>
      <c r="C28" s="34" t="s">
        <v>294</v>
      </c>
      <c r="D28" s="30"/>
      <c r="E28" s="16" t="s">
        <v>299</v>
      </c>
      <c r="F28" s="42"/>
      <c r="G28" s="185">
        <v>1092.5</v>
      </c>
      <c r="H28" s="30"/>
      <c r="I28" s="185">
        <v>1163.5125</v>
      </c>
      <c r="J28" s="30"/>
      <c r="K28" s="185">
        <v>0</v>
      </c>
      <c r="M28" s="185">
        <f t="shared" ref="M28:M39" si="1">K28+I28</f>
        <v>1163.5125</v>
      </c>
      <c r="N28" s="30"/>
      <c r="O28" s="122"/>
      <c r="P28" s="30"/>
    </row>
    <row r="29" spans="1:16">
      <c r="A29" s="34"/>
      <c r="B29" s="30"/>
      <c r="C29" s="30"/>
      <c r="D29" s="30"/>
      <c r="E29" s="16" t="s">
        <v>300</v>
      </c>
      <c r="F29" s="42"/>
      <c r="G29" s="185">
        <v>728</v>
      </c>
      <c r="H29" s="30"/>
      <c r="I29" s="185">
        <v>775.32</v>
      </c>
      <c r="J29" s="30"/>
      <c r="K29" s="185">
        <v>0</v>
      </c>
      <c r="M29" s="185">
        <f t="shared" si="1"/>
        <v>775.32</v>
      </c>
      <c r="N29" s="30"/>
      <c r="O29" s="122"/>
      <c r="P29" s="30"/>
    </row>
    <row r="30" spans="1:16">
      <c r="A30" s="34"/>
      <c r="B30" s="30"/>
      <c r="C30" s="30"/>
      <c r="D30" s="30"/>
      <c r="E30" s="16" t="s">
        <v>301</v>
      </c>
      <c r="F30" s="42"/>
      <c r="G30" s="185">
        <v>546</v>
      </c>
      <c r="H30" s="30"/>
      <c r="I30" s="185">
        <v>581.49</v>
      </c>
      <c r="J30" s="30"/>
      <c r="K30" s="185">
        <v>0</v>
      </c>
      <c r="M30" s="185">
        <f t="shared" si="1"/>
        <v>581.49</v>
      </c>
      <c r="N30" s="30"/>
      <c r="O30" s="122"/>
      <c r="P30" s="30"/>
    </row>
    <row r="31" spans="1:16">
      <c r="A31" s="34"/>
      <c r="B31" s="30"/>
      <c r="C31" s="30"/>
      <c r="D31" s="30"/>
      <c r="E31" s="16" t="s">
        <v>302</v>
      </c>
      <c r="F31" s="42"/>
      <c r="G31" s="185">
        <v>364</v>
      </c>
      <c r="H31" s="30"/>
      <c r="I31" s="185">
        <v>387.66</v>
      </c>
      <c r="J31" s="30"/>
      <c r="K31" s="185">
        <v>0</v>
      </c>
      <c r="M31" s="185">
        <f t="shared" si="1"/>
        <v>387.66</v>
      </c>
      <c r="N31" s="30"/>
      <c r="O31" s="122"/>
      <c r="P31" s="30"/>
    </row>
    <row r="32" spans="1:16">
      <c r="A32" s="34"/>
      <c r="B32" s="30"/>
      <c r="C32" s="34" t="s">
        <v>295</v>
      </c>
      <c r="D32" s="30"/>
      <c r="E32" s="16" t="s">
        <v>299</v>
      </c>
      <c r="F32" s="42"/>
      <c r="G32" s="185">
        <v>523</v>
      </c>
      <c r="H32" s="30"/>
      <c r="I32" s="185">
        <v>556.995</v>
      </c>
      <c r="J32" s="30"/>
      <c r="K32" s="185">
        <v>0</v>
      </c>
      <c r="M32" s="185">
        <f t="shared" si="1"/>
        <v>556.995</v>
      </c>
      <c r="N32" s="30"/>
      <c r="O32" s="122"/>
      <c r="P32" s="30"/>
    </row>
    <row r="33" spans="1:23">
      <c r="A33" s="34"/>
      <c r="B33" s="30"/>
      <c r="C33" s="30"/>
      <c r="D33" s="30"/>
      <c r="E33" s="16" t="s">
        <v>300</v>
      </c>
      <c r="F33" s="42"/>
      <c r="G33" s="185">
        <v>349</v>
      </c>
      <c r="H33" s="30"/>
      <c r="I33" s="185">
        <v>371.685</v>
      </c>
      <c r="J33" s="30"/>
      <c r="K33" s="185">
        <v>0</v>
      </c>
      <c r="M33" s="185">
        <f t="shared" si="1"/>
        <v>371.685</v>
      </c>
      <c r="N33" s="30"/>
      <c r="O33" s="122"/>
      <c r="P33" s="30"/>
    </row>
    <row r="34" spans="1:23">
      <c r="A34" s="34"/>
      <c r="B34" s="30"/>
      <c r="C34" s="30"/>
      <c r="D34" s="30"/>
      <c r="E34" s="16" t="s">
        <v>301</v>
      </c>
      <c r="F34" s="42"/>
      <c r="G34" s="185">
        <v>262</v>
      </c>
      <c r="H34" s="30"/>
      <c r="I34" s="185">
        <v>279.03000000000003</v>
      </c>
      <c r="J34" s="30"/>
      <c r="K34" s="185">
        <v>0</v>
      </c>
      <c r="M34" s="185">
        <f t="shared" si="1"/>
        <v>279.03000000000003</v>
      </c>
      <c r="N34" s="30"/>
      <c r="O34" s="122"/>
      <c r="P34" s="30"/>
    </row>
    <row r="35" spans="1:23">
      <c r="A35" s="34"/>
      <c r="B35" s="30"/>
      <c r="C35" s="30"/>
      <c r="D35" s="30"/>
      <c r="E35" s="16" t="s">
        <v>302</v>
      </c>
      <c r="F35" s="42"/>
      <c r="G35" s="185">
        <v>176</v>
      </c>
      <c r="H35" s="30"/>
      <c r="I35" s="185">
        <v>187.44</v>
      </c>
      <c r="J35" s="30"/>
      <c r="K35" s="185">
        <v>0</v>
      </c>
      <c r="M35" s="185">
        <f t="shared" si="1"/>
        <v>187.44</v>
      </c>
      <c r="N35" s="30"/>
      <c r="O35" s="122"/>
      <c r="P35" s="30"/>
    </row>
    <row r="36" spans="1:23">
      <c r="A36" s="34"/>
      <c r="B36" s="30"/>
      <c r="C36" s="34" t="s">
        <v>296</v>
      </c>
      <c r="D36" s="30"/>
      <c r="E36" s="16" t="s">
        <v>299</v>
      </c>
      <c r="F36" s="42"/>
      <c r="G36" s="185">
        <v>220</v>
      </c>
      <c r="H36" s="30"/>
      <c r="I36" s="185">
        <v>234.3</v>
      </c>
      <c r="J36" s="30"/>
      <c r="K36" s="185">
        <v>0</v>
      </c>
      <c r="M36" s="185">
        <f t="shared" si="1"/>
        <v>234.3</v>
      </c>
      <c r="N36" s="30"/>
      <c r="O36" s="122"/>
      <c r="P36" s="30"/>
    </row>
    <row r="37" spans="1:23">
      <c r="A37" s="34"/>
      <c r="B37" s="30"/>
      <c r="C37" s="30"/>
      <c r="D37" s="30"/>
      <c r="E37" s="16" t="s">
        <v>300</v>
      </c>
      <c r="F37" s="42"/>
      <c r="G37" s="185">
        <v>147</v>
      </c>
      <c r="H37" s="30"/>
      <c r="I37" s="185">
        <v>156.55500000000001</v>
      </c>
      <c r="J37" s="30"/>
      <c r="K37" s="185">
        <v>0</v>
      </c>
      <c r="M37" s="185">
        <f t="shared" si="1"/>
        <v>156.55500000000001</v>
      </c>
      <c r="N37" s="30"/>
      <c r="O37" s="122"/>
      <c r="P37" s="30"/>
    </row>
    <row r="38" spans="1:23">
      <c r="A38" s="34"/>
      <c r="B38" s="30"/>
      <c r="C38" s="30"/>
      <c r="D38" s="30"/>
      <c r="E38" s="16" t="s">
        <v>301</v>
      </c>
      <c r="F38" s="42"/>
      <c r="G38" s="185">
        <v>110</v>
      </c>
      <c r="H38" s="30"/>
      <c r="I38" s="185">
        <v>117.15</v>
      </c>
      <c r="J38" s="30"/>
      <c r="K38" s="185">
        <v>0</v>
      </c>
      <c r="M38" s="185">
        <f t="shared" si="1"/>
        <v>117.15</v>
      </c>
      <c r="N38" s="30"/>
      <c r="O38" s="122"/>
      <c r="P38" s="30"/>
    </row>
    <row r="39" spans="1:23">
      <c r="A39" s="34"/>
      <c r="B39" s="30"/>
      <c r="C39" s="30"/>
      <c r="D39" s="30"/>
      <c r="E39" s="16" t="s">
        <v>302</v>
      </c>
      <c r="F39" s="42"/>
      <c r="G39" s="185">
        <v>74</v>
      </c>
      <c r="H39" s="30"/>
      <c r="I39" s="185">
        <v>78.81</v>
      </c>
      <c r="J39" s="30"/>
      <c r="K39" s="185">
        <v>0</v>
      </c>
      <c r="M39" s="185">
        <f t="shared" si="1"/>
        <v>78.81</v>
      </c>
      <c r="N39" s="30"/>
      <c r="O39" s="122"/>
      <c r="P39" s="30"/>
    </row>
    <row r="40" spans="1:23">
      <c r="A40" s="34"/>
      <c r="B40" s="30"/>
      <c r="C40" s="34" t="s">
        <v>297</v>
      </c>
      <c r="D40" s="30"/>
      <c r="F40" s="42"/>
      <c r="G40" s="185" t="s">
        <v>303</v>
      </c>
      <c r="H40" s="30"/>
      <c r="I40" s="185" t="s">
        <v>303</v>
      </c>
      <c r="J40" s="30"/>
      <c r="K40" s="185">
        <v>0</v>
      </c>
      <c r="M40" s="185" t="s">
        <v>303</v>
      </c>
      <c r="N40" s="30"/>
      <c r="O40" s="122"/>
      <c r="P40" s="30"/>
    </row>
    <row r="41" spans="1:23">
      <c r="A41" s="34"/>
      <c r="B41" s="30"/>
      <c r="C41" s="30"/>
      <c r="D41" s="30"/>
      <c r="E41" s="38"/>
      <c r="F41" s="42"/>
      <c r="G41" s="30"/>
      <c r="H41" s="30"/>
      <c r="I41" s="30"/>
      <c r="J41" s="30"/>
      <c r="K41" s="185"/>
      <c r="M41" s="30"/>
      <c r="N41" s="30"/>
      <c r="O41" s="122"/>
      <c r="P41" s="30"/>
    </row>
    <row r="42" spans="1:23">
      <c r="A42" s="34"/>
      <c r="B42" s="30"/>
      <c r="C42" s="30"/>
      <c r="D42" s="30"/>
      <c r="E42" s="38"/>
      <c r="F42" s="42"/>
      <c r="K42" s="185"/>
      <c r="N42" s="30"/>
      <c r="O42" s="122"/>
      <c r="P42" s="30"/>
    </row>
    <row r="43" spans="1:23">
      <c r="A43"/>
      <c r="B43" s="76"/>
      <c r="C43" s="76"/>
      <c r="D43" s="76"/>
      <c r="E43" s="76"/>
      <c r="F43" s="76"/>
      <c r="G43" s="76"/>
      <c r="H43" s="136"/>
      <c r="I43" s="76"/>
      <c r="J43" s="76"/>
      <c r="K43" s="185"/>
      <c r="M43" s="76"/>
      <c r="N43" s="76"/>
      <c r="O43" s="76"/>
      <c r="P43"/>
      <c r="Q43"/>
      <c r="R43"/>
      <c r="S43"/>
      <c r="T43"/>
      <c r="U43"/>
      <c r="V43"/>
      <c r="W43"/>
    </row>
    <row r="44" spans="1:23">
      <c r="A44"/>
      <c r="B44"/>
      <c r="C44" s="44"/>
      <c r="D44"/>
      <c r="E44"/>
      <c r="F44"/>
      <c r="G44"/>
      <c r="H44" s="164"/>
      <c r="I44"/>
      <c r="J44"/>
      <c r="K44" s="185"/>
      <c r="M44"/>
      <c r="N44"/>
      <c r="O44"/>
      <c r="P44"/>
      <c r="Q44"/>
      <c r="R44"/>
      <c r="S44"/>
      <c r="T44"/>
      <c r="U44"/>
      <c r="V44"/>
      <c r="W44"/>
    </row>
    <row r="45" spans="1:23">
      <c r="A45"/>
      <c r="B45"/>
      <c r="C45" s="44"/>
      <c r="D45"/>
      <c r="E45"/>
      <c r="F45"/>
      <c r="G45"/>
      <c r="H45" s="164"/>
      <c r="I45"/>
      <c r="J45"/>
      <c r="K45" s="185"/>
      <c r="M45"/>
      <c r="N45"/>
      <c r="O45"/>
      <c r="P45"/>
      <c r="Q45"/>
      <c r="R45"/>
      <c r="S45"/>
      <c r="T45"/>
      <c r="U45"/>
      <c r="V45"/>
      <c r="W45"/>
    </row>
    <row r="46" spans="1:23">
      <c r="A46"/>
      <c r="B46"/>
      <c r="C46" s="44"/>
      <c r="D46"/>
      <c r="E46"/>
      <c r="F46"/>
      <c r="G46"/>
      <c r="H46" s="164"/>
      <c r="I46"/>
      <c r="J46"/>
      <c r="M46"/>
      <c r="N46"/>
      <c r="O46"/>
      <c r="P46"/>
      <c r="Q46"/>
      <c r="R46"/>
      <c r="S46"/>
      <c r="T46"/>
      <c r="U46"/>
      <c r="V46"/>
      <c r="W46"/>
    </row>
    <row r="47" spans="1:23">
      <c r="A47"/>
      <c r="B47"/>
      <c r="C47" s="44"/>
      <c r="D47"/>
      <c r="E47"/>
      <c r="F47"/>
      <c r="G47"/>
      <c r="H47" s="164"/>
      <c r="I47"/>
      <c r="J47"/>
      <c r="M47"/>
      <c r="N47"/>
      <c r="O47"/>
      <c r="P47"/>
      <c r="Q47"/>
      <c r="R47"/>
      <c r="S47"/>
      <c r="T47"/>
      <c r="U47"/>
      <c r="V47"/>
      <c r="W47"/>
    </row>
    <row r="48" spans="1:23">
      <c r="A48"/>
      <c r="B48"/>
      <c r="C48" s="44"/>
      <c r="D48"/>
      <c r="E48"/>
      <c r="F48"/>
      <c r="G48"/>
      <c r="H48" s="164"/>
      <c r="I48"/>
      <c r="J48"/>
      <c r="M48"/>
      <c r="N48"/>
      <c r="O48"/>
      <c r="P48"/>
      <c r="Q48"/>
      <c r="R48"/>
      <c r="S48"/>
      <c r="T48"/>
      <c r="U48"/>
      <c r="V48"/>
      <c r="W48"/>
    </row>
    <row r="49" spans="1:23">
      <c r="A49"/>
      <c r="B49"/>
      <c r="C49"/>
      <c r="D49"/>
      <c r="E49"/>
      <c r="F49"/>
      <c r="G49"/>
      <c r="H49" s="164"/>
      <c r="I49"/>
      <c r="J49"/>
      <c r="M49"/>
      <c r="N49"/>
      <c r="O49"/>
      <c r="P49"/>
      <c r="Q49"/>
      <c r="R49"/>
      <c r="S49"/>
      <c r="T49"/>
      <c r="U49"/>
      <c r="V49"/>
      <c r="W49"/>
    </row>
    <row r="50" spans="1:23">
      <c r="A50"/>
      <c r="B50"/>
      <c r="C50"/>
      <c r="D50"/>
      <c r="E50"/>
      <c r="F50"/>
      <c r="G50"/>
      <c r="H50" s="164"/>
      <c r="I50"/>
      <c r="J50"/>
      <c r="M50"/>
      <c r="N50"/>
      <c r="O50"/>
      <c r="P50"/>
      <c r="Q50"/>
      <c r="R50"/>
      <c r="S50"/>
      <c r="T50"/>
      <c r="U50"/>
      <c r="V50"/>
      <c r="W50"/>
    </row>
    <row r="51" spans="1:23">
      <c r="A51"/>
      <c r="B51"/>
      <c r="C51"/>
      <c r="D51"/>
      <c r="E51"/>
      <c r="F51"/>
      <c r="G51"/>
      <c r="H51" s="164"/>
      <c r="I51"/>
      <c r="J51"/>
      <c r="M51"/>
      <c r="N51"/>
      <c r="O51"/>
      <c r="P51"/>
      <c r="Q51"/>
      <c r="R51"/>
      <c r="S51"/>
      <c r="T51"/>
      <c r="U51"/>
      <c r="V51"/>
      <c r="W51"/>
    </row>
    <row r="52" spans="1:23">
      <c r="A52"/>
      <c r="B52"/>
      <c r="C52"/>
      <c r="D52"/>
      <c r="E52"/>
      <c r="F52"/>
      <c r="G52"/>
      <c r="H52" s="164"/>
      <c r="I52"/>
      <c r="J52"/>
      <c r="M52"/>
      <c r="N52"/>
      <c r="O52"/>
      <c r="P52"/>
      <c r="Q52"/>
      <c r="R52"/>
      <c r="S52"/>
      <c r="T52"/>
      <c r="U52"/>
      <c r="V52"/>
      <c r="W52"/>
    </row>
    <row r="53" spans="1:23">
      <c r="A53"/>
      <c r="B53"/>
      <c r="C53"/>
      <c r="D53"/>
      <c r="E53"/>
      <c r="F53"/>
      <c r="G53"/>
      <c r="H53" s="164"/>
      <c r="I53"/>
      <c r="J53"/>
      <c r="M53"/>
      <c r="N53"/>
      <c r="O53"/>
      <c r="P53"/>
      <c r="Q53"/>
      <c r="R53"/>
      <c r="S53"/>
      <c r="T53"/>
      <c r="U53"/>
      <c r="V53"/>
      <c r="W53"/>
    </row>
    <row r="54" spans="1:23">
      <c r="A54"/>
      <c r="B54"/>
      <c r="C54"/>
      <c r="D54"/>
      <c r="E54"/>
      <c r="F54"/>
      <c r="G54"/>
      <c r="H54" s="164"/>
      <c r="I54"/>
      <c r="J54"/>
      <c r="M54"/>
      <c r="N54"/>
      <c r="O54"/>
      <c r="P54"/>
      <c r="Q54"/>
      <c r="R54"/>
      <c r="S54"/>
      <c r="T54"/>
      <c r="U54"/>
      <c r="V54"/>
      <c r="W54"/>
    </row>
    <row r="55" spans="1:23">
      <c r="A55"/>
      <c r="B55"/>
      <c r="C55"/>
      <c r="D55"/>
      <c r="E55"/>
      <c r="F55"/>
      <c r="G55"/>
      <c r="H55" s="164"/>
      <c r="I55"/>
      <c r="J55"/>
      <c r="M55"/>
      <c r="N55"/>
      <c r="O55"/>
      <c r="P55"/>
      <c r="Q55"/>
      <c r="R55"/>
      <c r="S55"/>
      <c r="T55"/>
      <c r="U55"/>
      <c r="V55"/>
      <c r="W55"/>
    </row>
    <row r="56" spans="1:23">
      <c r="A56"/>
      <c r="B56"/>
      <c r="C56"/>
      <c r="D56"/>
      <c r="E56"/>
      <c r="F56"/>
      <c r="G56"/>
      <c r="H56" s="164"/>
      <c r="I56"/>
      <c r="J56"/>
      <c r="M56"/>
      <c r="N56"/>
      <c r="O56"/>
      <c r="P56"/>
      <c r="Q56"/>
      <c r="R56"/>
      <c r="S56"/>
      <c r="T56"/>
      <c r="U56"/>
      <c r="V56"/>
      <c r="W56"/>
    </row>
    <row r="57" spans="1:23">
      <c r="A57"/>
      <c r="B57"/>
      <c r="C57"/>
      <c r="D57"/>
      <c r="E57"/>
      <c r="F57"/>
      <c r="G57"/>
      <c r="H57" s="164"/>
      <c r="I57"/>
      <c r="J57"/>
      <c r="M57"/>
      <c r="N57"/>
      <c r="O57"/>
      <c r="P57"/>
      <c r="Q57"/>
      <c r="R57"/>
      <c r="S57"/>
      <c r="T57"/>
      <c r="U57"/>
      <c r="V57"/>
      <c r="W57"/>
    </row>
    <row r="58" spans="1:23">
      <c r="A58"/>
      <c r="B58"/>
      <c r="C58"/>
      <c r="D58"/>
      <c r="E58"/>
      <c r="F58"/>
      <c r="G58"/>
      <c r="H58" s="164"/>
      <c r="I58"/>
      <c r="J58"/>
      <c r="M58"/>
      <c r="N58"/>
      <c r="O58"/>
      <c r="P58"/>
      <c r="Q58"/>
      <c r="R58"/>
      <c r="S58"/>
      <c r="T58"/>
      <c r="U58"/>
      <c r="V58"/>
      <c r="W58"/>
    </row>
    <row r="59" spans="1:23">
      <c r="A59"/>
      <c r="B59"/>
      <c r="C59"/>
      <c r="D59"/>
      <c r="E59"/>
      <c r="F59"/>
      <c r="G59"/>
      <c r="H59" s="164"/>
      <c r="I59"/>
      <c r="J59"/>
      <c r="M59"/>
      <c r="N59"/>
      <c r="O59"/>
      <c r="P59"/>
      <c r="Q59"/>
      <c r="R59"/>
      <c r="S59"/>
      <c r="T59"/>
      <c r="U59"/>
      <c r="V59"/>
      <c r="W59"/>
    </row>
    <row r="60" spans="1:23">
      <c r="A60"/>
      <c r="B60"/>
      <c r="C60"/>
      <c r="D60"/>
      <c r="E60"/>
      <c r="F60"/>
      <c r="G60"/>
      <c r="H60" s="164"/>
      <c r="I60"/>
      <c r="J60"/>
      <c r="M60"/>
      <c r="N60"/>
      <c r="O60"/>
      <c r="P60"/>
      <c r="Q60"/>
      <c r="R60"/>
      <c r="S60"/>
      <c r="T60"/>
      <c r="U60"/>
      <c r="V60"/>
      <c r="W60"/>
    </row>
    <row r="61" spans="1:23">
      <c r="A61"/>
      <c r="B61"/>
      <c r="C61"/>
      <c r="D61"/>
      <c r="E61"/>
      <c r="F61"/>
      <c r="G61"/>
      <c r="H61" s="164"/>
      <c r="I61"/>
      <c r="J61"/>
      <c r="M61"/>
      <c r="N61"/>
      <c r="O61"/>
      <c r="P61"/>
      <c r="Q61"/>
      <c r="R61"/>
      <c r="S61"/>
      <c r="T61"/>
      <c r="U61"/>
      <c r="V61"/>
      <c r="W61"/>
    </row>
    <row r="62" spans="1:23">
      <c r="A62"/>
      <c r="B62"/>
      <c r="C62"/>
      <c r="D62"/>
      <c r="E62"/>
      <c r="F62"/>
      <c r="G62"/>
      <c r="H62" s="164"/>
      <c r="I62"/>
      <c r="J62"/>
      <c r="M62"/>
      <c r="N62"/>
      <c r="O62"/>
      <c r="P62"/>
      <c r="Q62"/>
      <c r="R62"/>
      <c r="S62"/>
      <c r="T62"/>
      <c r="U62"/>
      <c r="V62"/>
      <c r="W62"/>
    </row>
    <row r="63" spans="1:23">
      <c r="A63"/>
      <c r="B63"/>
      <c r="C63"/>
      <c r="D63"/>
      <c r="E63"/>
      <c r="F63"/>
      <c r="G63"/>
      <c r="H63" s="164"/>
      <c r="I63"/>
      <c r="J63"/>
      <c r="M63"/>
      <c r="N63"/>
      <c r="O63"/>
      <c r="P63"/>
      <c r="Q63"/>
      <c r="R63"/>
      <c r="S63"/>
      <c r="T63"/>
      <c r="U63"/>
      <c r="V63"/>
      <c r="W63"/>
    </row>
    <row r="64" spans="1:23">
      <c r="A64"/>
      <c r="B64"/>
      <c r="C64"/>
      <c r="D64"/>
      <c r="E64"/>
      <c r="F64"/>
      <c r="G64"/>
      <c r="H64" s="164"/>
      <c r="I64"/>
      <c r="J64"/>
      <c r="M64"/>
      <c r="N64"/>
      <c r="O64"/>
      <c r="P64"/>
      <c r="Q64"/>
      <c r="R64"/>
      <c r="S64"/>
      <c r="T64"/>
      <c r="U64"/>
      <c r="V64"/>
      <c r="W64"/>
    </row>
    <row r="65" spans="1:23">
      <c r="A65"/>
      <c r="B65"/>
      <c r="C65"/>
      <c r="D65"/>
      <c r="E65"/>
      <c r="F65"/>
      <c r="G65"/>
      <c r="H65" s="164"/>
      <c r="I65"/>
      <c r="J65"/>
      <c r="M65"/>
      <c r="N65"/>
      <c r="O65"/>
      <c r="P65"/>
      <c r="Q65"/>
      <c r="R65"/>
      <c r="S65"/>
      <c r="T65"/>
      <c r="U65"/>
      <c r="V65"/>
      <c r="W65"/>
    </row>
    <row r="66" spans="1:23">
      <c r="A66"/>
      <c r="B66"/>
      <c r="C66"/>
      <c r="D66"/>
      <c r="E66"/>
      <c r="F66"/>
      <c r="G66"/>
      <c r="H66" s="164"/>
      <c r="I66"/>
      <c r="J66"/>
      <c r="M66"/>
      <c r="N66"/>
      <c r="O66"/>
      <c r="P66"/>
      <c r="Q66"/>
      <c r="R66"/>
      <c r="S66"/>
      <c r="T66"/>
      <c r="U66"/>
      <c r="V66"/>
      <c r="W66"/>
    </row>
    <row r="67" spans="1:23">
      <c r="A67"/>
      <c r="B67"/>
      <c r="C67"/>
      <c r="D67"/>
      <c r="E67"/>
      <c r="F67"/>
      <c r="G67"/>
      <c r="H67" s="164"/>
      <c r="I67"/>
      <c r="J67"/>
      <c r="M67"/>
      <c r="N67"/>
      <c r="O67"/>
      <c r="P67"/>
      <c r="Q67"/>
      <c r="R67"/>
      <c r="S67"/>
      <c r="T67"/>
      <c r="U67"/>
      <c r="V67"/>
      <c r="W67"/>
    </row>
    <row r="68" spans="1:23">
      <c r="A68"/>
      <c r="B68"/>
      <c r="C68"/>
      <c r="D68"/>
      <c r="E68"/>
      <c r="F68"/>
      <c r="G68"/>
      <c r="H68" s="164"/>
      <c r="I68"/>
      <c r="J68"/>
      <c r="M68"/>
      <c r="N68"/>
      <c r="O68"/>
      <c r="P68"/>
      <c r="Q68"/>
      <c r="R68"/>
      <c r="S68"/>
      <c r="T68"/>
      <c r="U68"/>
      <c r="V68"/>
      <c r="W68"/>
    </row>
    <row r="69" spans="1:23">
      <c r="A69"/>
      <c r="B69"/>
      <c r="C69"/>
      <c r="D69"/>
      <c r="E69"/>
      <c r="F69"/>
      <c r="G69"/>
      <c r="H69" s="164"/>
      <c r="I69"/>
      <c r="J69"/>
      <c r="M69"/>
      <c r="N69"/>
      <c r="O69"/>
      <c r="P69"/>
      <c r="Q69"/>
      <c r="R69"/>
      <c r="S69"/>
      <c r="T69"/>
      <c r="U69"/>
      <c r="V69"/>
      <c r="W69"/>
    </row>
    <row r="70" spans="1:23">
      <c r="A70"/>
      <c r="B70"/>
      <c r="C70"/>
      <c r="D70"/>
      <c r="E70"/>
      <c r="F70"/>
      <c r="G70"/>
      <c r="H70" s="164"/>
      <c r="I70"/>
      <c r="J70"/>
      <c r="M70"/>
      <c r="N70"/>
      <c r="O70"/>
      <c r="P70"/>
      <c r="Q70"/>
      <c r="R70"/>
      <c r="S70"/>
      <c r="T70"/>
      <c r="U70"/>
      <c r="V70"/>
      <c r="W70"/>
    </row>
    <row r="71" spans="1:23">
      <c r="A71"/>
      <c r="B71"/>
      <c r="C71"/>
      <c r="D71"/>
      <c r="E71"/>
      <c r="F71"/>
      <c r="G71"/>
      <c r="H71" s="164"/>
      <c r="I71"/>
      <c r="J71"/>
      <c r="M71"/>
      <c r="N71"/>
      <c r="O71"/>
      <c r="P71"/>
      <c r="Q71"/>
      <c r="R71"/>
      <c r="S71"/>
      <c r="T71"/>
      <c r="U71"/>
      <c r="V71"/>
      <c r="W71"/>
    </row>
    <row r="72" spans="1:23">
      <c r="A72"/>
      <c r="B72"/>
      <c r="C72"/>
      <c r="D72"/>
      <c r="E72"/>
      <c r="F72"/>
      <c r="G72"/>
      <c r="H72" s="164"/>
      <c r="I72"/>
      <c r="J72"/>
      <c r="M72"/>
      <c r="N72"/>
      <c r="O72"/>
      <c r="P72"/>
      <c r="Q72"/>
      <c r="R72"/>
      <c r="S72"/>
      <c r="T72"/>
      <c r="U72"/>
      <c r="V72"/>
      <c r="W72"/>
    </row>
    <row r="73" spans="1:23">
      <c r="A73"/>
      <c r="B73"/>
      <c r="C73"/>
      <c r="D73"/>
      <c r="E73"/>
      <c r="F73"/>
      <c r="G73"/>
      <c r="H73" s="164"/>
      <c r="I73"/>
      <c r="J73"/>
      <c r="M73"/>
      <c r="N73"/>
      <c r="O73"/>
      <c r="P73"/>
      <c r="Q73"/>
      <c r="R73"/>
      <c r="S73"/>
      <c r="T73"/>
      <c r="U73"/>
      <c r="V73"/>
      <c r="W73"/>
    </row>
    <row r="74" spans="1:23">
      <c r="A74"/>
      <c r="B74"/>
      <c r="C74"/>
      <c r="D74"/>
      <c r="E74"/>
      <c r="F74"/>
      <c r="G74"/>
      <c r="H74" s="164"/>
      <c r="I74"/>
      <c r="J74"/>
      <c r="M74"/>
      <c r="N74"/>
      <c r="O74"/>
      <c r="P74"/>
      <c r="Q74"/>
      <c r="R74"/>
      <c r="S74"/>
      <c r="T74"/>
      <c r="U74"/>
      <c r="V74"/>
      <c r="W74"/>
    </row>
    <row r="75" spans="1:23">
      <c r="A75"/>
      <c r="B75"/>
      <c r="C75"/>
      <c r="D75"/>
      <c r="E75"/>
      <c r="F75"/>
      <c r="G75"/>
      <c r="H75" s="164"/>
      <c r="I75"/>
      <c r="J75"/>
      <c r="M75"/>
      <c r="N75"/>
      <c r="O75"/>
      <c r="P75"/>
      <c r="Q75"/>
      <c r="R75"/>
      <c r="S75"/>
      <c r="T75"/>
      <c r="U75"/>
      <c r="V75"/>
      <c r="W75"/>
    </row>
    <row r="76" spans="1:23">
      <c r="A76"/>
      <c r="B76"/>
      <c r="C76"/>
      <c r="D76"/>
      <c r="E76"/>
      <c r="F76"/>
      <c r="G76"/>
      <c r="H76" s="164"/>
      <c r="I76"/>
      <c r="J76"/>
      <c r="M76"/>
      <c r="N76"/>
      <c r="O76"/>
      <c r="P76"/>
      <c r="Q76"/>
      <c r="R76"/>
      <c r="S76"/>
      <c r="T76"/>
      <c r="U76"/>
      <c r="V76"/>
      <c r="W76"/>
    </row>
    <row r="77" spans="1:23">
      <c r="A77"/>
      <c r="B77"/>
      <c r="C77"/>
      <c r="D77"/>
      <c r="E77"/>
      <c r="F77"/>
      <c r="G77"/>
      <c r="H77" s="164"/>
      <c r="I77"/>
      <c r="J77"/>
      <c r="M77"/>
      <c r="N77"/>
      <c r="O77"/>
      <c r="P77"/>
      <c r="Q77"/>
      <c r="R77"/>
      <c r="S77"/>
      <c r="T77"/>
      <c r="U77"/>
      <c r="V77"/>
      <c r="W77"/>
    </row>
    <row r="78" spans="1:23">
      <c r="A78"/>
      <c r="B78"/>
      <c r="C78"/>
      <c r="D78"/>
      <c r="E78"/>
      <c r="F78"/>
      <c r="G78"/>
      <c r="H78" s="164"/>
      <c r="I78"/>
      <c r="J78"/>
      <c r="M78"/>
      <c r="N78"/>
      <c r="O78"/>
      <c r="P78"/>
      <c r="Q78"/>
      <c r="R78"/>
      <c r="S78"/>
      <c r="T78"/>
      <c r="U78"/>
      <c r="V78"/>
      <c r="W78"/>
    </row>
    <row r="79" spans="1:23">
      <c r="A79"/>
      <c r="B79"/>
      <c r="C79"/>
      <c r="D79"/>
      <c r="E79"/>
      <c r="F79"/>
      <c r="G79"/>
      <c r="H79" s="164"/>
      <c r="I79"/>
      <c r="J79"/>
      <c r="M79"/>
      <c r="N79"/>
      <c r="O79"/>
      <c r="P79"/>
      <c r="Q79"/>
      <c r="R79"/>
      <c r="S79"/>
      <c r="T79"/>
      <c r="U79"/>
      <c r="V79"/>
      <c r="W79"/>
    </row>
    <row r="80" spans="1:23">
      <c r="A80"/>
      <c r="B80"/>
      <c r="C80"/>
      <c r="D80"/>
      <c r="E80"/>
      <c r="F80"/>
      <c r="G80"/>
      <c r="H80" s="164"/>
      <c r="I80"/>
      <c r="J80"/>
      <c r="M80"/>
      <c r="N80"/>
      <c r="O80"/>
      <c r="P80"/>
      <c r="Q80"/>
      <c r="R80"/>
      <c r="S80"/>
      <c r="T80"/>
      <c r="U80"/>
      <c r="V80"/>
      <c r="W80"/>
    </row>
    <row r="81" spans="1:23">
      <c r="A81"/>
      <c r="B81"/>
      <c r="C81"/>
      <c r="D81"/>
      <c r="E81"/>
      <c r="F81"/>
      <c r="G81"/>
      <c r="H81" s="164"/>
      <c r="I81"/>
      <c r="J81"/>
      <c r="M81"/>
      <c r="N81"/>
      <c r="O81"/>
      <c r="P81"/>
      <c r="Q81"/>
      <c r="R81"/>
      <c r="S81"/>
      <c r="T81"/>
      <c r="U81"/>
      <c r="V81"/>
      <c r="W81"/>
    </row>
    <row r="82" spans="1:23">
      <c r="A82"/>
      <c r="B82"/>
      <c r="C82"/>
      <c r="D82"/>
      <c r="E82"/>
      <c r="F82"/>
      <c r="G82"/>
      <c r="H82" s="164"/>
      <c r="I82"/>
      <c r="J82"/>
      <c r="M82"/>
      <c r="N82"/>
      <c r="O82"/>
      <c r="P82"/>
      <c r="Q82"/>
      <c r="R82"/>
      <c r="S82"/>
      <c r="T82"/>
      <c r="U82"/>
      <c r="V82"/>
      <c r="W82"/>
    </row>
    <row r="83" spans="1:23">
      <c r="A83"/>
      <c r="B83"/>
      <c r="C83"/>
      <c r="D83"/>
      <c r="E83"/>
      <c r="F83"/>
      <c r="G83"/>
      <c r="H83" s="164"/>
      <c r="I83"/>
      <c r="J83"/>
      <c r="M83"/>
      <c r="N83"/>
      <c r="O83"/>
      <c r="P83"/>
      <c r="Q83"/>
      <c r="R83"/>
      <c r="S83"/>
      <c r="T83"/>
      <c r="U83"/>
      <c r="V83"/>
      <c r="W83"/>
    </row>
    <row r="84" spans="1:23">
      <c r="A84"/>
      <c r="B84"/>
      <c r="C84"/>
      <c r="D84"/>
      <c r="E84"/>
      <c r="F84"/>
      <c r="G84"/>
      <c r="H84" s="164"/>
      <c r="I84"/>
      <c r="J84"/>
      <c r="M84"/>
      <c r="N84"/>
      <c r="O84"/>
      <c r="P84"/>
      <c r="Q84"/>
      <c r="R84"/>
      <c r="S84"/>
      <c r="T84"/>
      <c r="U84"/>
      <c r="V84"/>
      <c r="W84"/>
    </row>
    <row r="85" spans="1:23">
      <c r="A85"/>
      <c r="B85"/>
      <c r="C85"/>
      <c r="D85"/>
      <c r="E85"/>
      <c r="F85"/>
      <c r="G85"/>
      <c r="H85" s="164"/>
      <c r="I85"/>
      <c r="J85"/>
      <c r="M85"/>
      <c r="N85"/>
      <c r="O85"/>
      <c r="P85"/>
      <c r="Q85"/>
      <c r="R85"/>
      <c r="S85"/>
      <c r="T85"/>
      <c r="U85"/>
      <c r="V85"/>
      <c r="W85"/>
    </row>
    <row r="86" spans="1:23">
      <c r="A86"/>
      <c r="B86"/>
      <c r="C86"/>
      <c r="D86"/>
      <c r="E86"/>
      <c r="F86"/>
      <c r="G86"/>
      <c r="H86" s="164"/>
      <c r="I86"/>
      <c r="J86"/>
      <c r="M86"/>
      <c r="N86"/>
      <c r="O86"/>
      <c r="P86"/>
      <c r="Q86"/>
      <c r="R86"/>
      <c r="S86"/>
      <c r="T86"/>
      <c r="U86"/>
      <c r="V86"/>
      <c r="W86"/>
    </row>
    <row r="87" spans="1:23">
      <c r="A87"/>
      <c r="B87"/>
      <c r="C87"/>
      <c r="D87"/>
      <c r="E87"/>
      <c r="F87"/>
      <c r="G87"/>
      <c r="H87" s="164"/>
      <c r="I87"/>
      <c r="J87"/>
      <c r="M87"/>
      <c r="N87"/>
      <c r="O87"/>
      <c r="P87"/>
      <c r="Q87"/>
      <c r="R87"/>
      <c r="S87"/>
      <c r="T87"/>
      <c r="U87"/>
      <c r="V87"/>
      <c r="W87"/>
    </row>
    <row r="88" spans="1:23">
      <c r="A88"/>
      <c r="B88"/>
      <c r="C88"/>
      <c r="D88"/>
      <c r="E88"/>
      <c r="F88"/>
      <c r="G88"/>
      <c r="H88" s="164"/>
      <c r="I88"/>
      <c r="J88"/>
      <c r="M88"/>
      <c r="N88"/>
      <c r="O88"/>
      <c r="P88"/>
      <c r="Q88"/>
      <c r="R88"/>
      <c r="S88"/>
      <c r="T88"/>
      <c r="U88"/>
      <c r="V88"/>
      <c r="W88"/>
    </row>
    <row r="89" spans="1:23">
      <c r="A89"/>
      <c r="B89"/>
      <c r="C89"/>
      <c r="D89"/>
      <c r="E89"/>
      <c r="F89"/>
      <c r="G89"/>
      <c r="H89" s="164"/>
      <c r="I89"/>
      <c r="J89"/>
      <c r="M89"/>
      <c r="N89"/>
      <c r="O89"/>
      <c r="P89"/>
      <c r="Q89"/>
      <c r="R89"/>
      <c r="S89"/>
      <c r="T89"/>
      <c r="U89"/>
      <c r="V89"/>
      <c r="W89"/>
    </row>
    <row r="90" spans="1:23">
      <c r="A90"/>
      <c r="B90"/>
      <c r="C90"/>
      <c r="D90"/>
      <c r="E90"/>
      <c r="F90"/>
      <c r="G90"/>
      <c r="H90" s="164"/>
      <c r="I90"/>
      <c r="J90"/>
      <c r="M90"/>
      <c r="N90"/>
      <c r="O90"/>
      <c r="P90"/>
      <c r="Q90"/>
      <c r="R90"/>
      <c r="S90"/>
      <c r="T90"/>
      <c r="U90"/>
      <c r="V90"/>
      <c r="W90"/>
    </row>
    <row r="91" spans="1:23">
      <c r="A91"/>
      <c r="B91"/>
      <c r="C91"/>
      <c r="D91"/>
      <c r="E91"/>
      <c r="F91"/>
      <c r="G91"/>
      <c r="H91" s="164"/>
      <c r="I91"/>
      <c r="J91"/>
      <c r="M91"/>
      <c r="N91"/>
      <c r="O91"/>
      <c r="P91"/>
      <c r="Q91"/>
      <c r="R91"/>
      <c r="S91"/>
      <c r="T91"/>
      <c r="U91"/>
      <c r="V91"/>
      <c r="W91"/>
    </row>
    <row r="92" spans="1:23">
      <c r="A92"/>
      <c r="B92"/>
      <c r="C92"/>
      <c r="D92"/>
      <c r="E92"/>
      <c r="F92"/>
      <c r="G92"/>
      <c r="H92" s="164"/>
      <c r="I92"/>
      <c r="J92"/>
      <c r="M92"/>
      <c r="N92"/>
      <c r="O92"/>
      <c r="P92"/>
      <c r="Q92"/>
      <c r="R92"/>
      <c r="S92"/>
      <c r="T92"/>
      <c r="U92"/>
      <c r="V92"/>
      <c r="W92"/>
    </row>
    <row r="93" spans="1:23">
      <c r="A93"/>
      <c r="B93"/>
      <c r="C93"/>
      <c r="D93"/>
      <c r="E93"/>
      <c r="F93"/>
      <c r="G93"/>
      <c r="H93" s="164"/>
      <c r="I93"/>
      <c r="J93"/>
      <c r="M93"/>
      <c r="N93"/>
      <c r="O93"/>
      <c r="P93"/>
      <c r="Q93"/>
      <c r="R93"/>
      <c r="S93"/>
      <c r="T93"/>
      <c r="U93"/>
      <c r="V93"/>
      <c r="W93"/>
    </row>
    <row r="94" spans="1:23">
      <c r="A94"/>
      <c r="B94"/>
      <c r="C94"/>
      <c r="D94"/>
      <c r="E94"/>
      <c r="F94"/>
      <c r="G94"/>
      <c r="H94" s="164"/>
      <c r="I94"/>
      <c r="J94"/>
      <c r="M94"/>
      <c r="N94"/>
      <c r="O94"/>
      <c r="P94"/>
      <c r="Q94"/>
      <c r="R94"/>
      <c r="S94"/>
      <c r="T94"/>
      <c r="U94"/>
      <c r="V94"/>
      <c r="W94"/>
    </row>
    <row r="95" spans="1:23">
      <c r="A95"/>
      <c r="B95"/>
      <c r="C95"/>
      <c r="D95"/>
      <c r="E95"/>
      <c r="F95"/>
      <c r="G95"/>
      <c r="H95" s="164"/>
      <c r="I95"/>
      <c r="J95"/>
      <c r="M95"/>
      <c r="N95"/>
      <c r="O95"/>
      <c r="P95"/>
      <c r="Q95"/>
      <c r="R95"/>
      <c r="S95"/>
      <c r="T95"/>
      <c r="U95"/>
      <c r="V95"/>
      <c r="W95"/>
    </row>
    <row r="96" spans="1:23">
      <c r="A96"/>
      <c r="B96"/>
      <c r="C96"/>
      <c r="D96"/>
      <c r="E96"/>
      <c r="F96"/>
      <c r="G96"/>
      <c r="H96" s="164"/>
      <c r="I96"/>
      <c r="J96"/>
      <c r="M96"/>
      <c r="N96"/>
      <c r="O96"/>
      <c r="P96"/>
      <c r="Q96"/>
      <c r="R96"/>
      <c r="S96"/>
      <c r="T96"/>
      <c r="U96"/>
      <c r="V96"/>
      <c r="W96"/>
    </row>
    <row r="97" spans="1:23">
      <c r="A97"/>
      <c r="B97"/>
      <c r="C97"/>
      <c r="D97"/>
      <c r="E97"/>
      <c r="F97"/>
      <c r="G97"/>
      <c r="H97" s="164"/>
      <c r="I97"/>
      <c r="J97"/>
      <c r="M97"/>
      <c r="N97"/>
      <c r="O97"/>
      <c r="P97"/>
      <c r="Q97"/>
      <c r="R97"/>
      <c r="S97"/>
      <c r="T97"/>
      <c r="U97"/>
      <c r="V97"/>
      <c r="W97"/>
    </row>
    <row r="98" spans="1:23">
      <c r="A98"/>
      <c r="B98"/>
      <c r="C98"/>
      <c r="D98"/>
      <c r="E98"/>
      <c r="F98"/>
      <c r="G98"/>
      <c r="H98" s="164"/>
      <c r="I98"/>
      <c r="J98"/>
      <c r="M98"/>
      <c r="N98"/>
      <c r="O98"/>
      <c r="P98"/>
      <c r="Q98"/>
      <c r="R98"/>
      <c r="S98"/>
      <c r="T98"/>
      <c r="U98"/>
      <c r="V98"/>
      <c r="W98"/>
    </row>
    <row r="99" spans="1:23">
      <c r="A99"/>
      <c r="B99"/>
      <c r="C99"/>
      <c r="D99"/>
      <c r="E99"/>
      <c r="F99"/>
      <c r="G99"/>
      <c r="H99" s="164"/>
      <c r="I99"/>
      <c r="J99"/>
      <c r="M99"/>
      <c r="N99"/>
      <c r="O99"/>
      <c r="P99"/>
      <c r="Q99"/>
      <c r="R99"/>
      <c r="S99"/>
      <c r="T99"/>
      <c r="U99"/>
      <c r="V99"/>
      <c r="W99"/>
    </row>
    <row r="100" spans="1:23">
      <c r="A100"/>
      <c r="B100"/>
      <c r="C100"/>
      <c r="D100"/>
      <c r="E100"/>
      <c r="F100"/>
      <c r="G100"/>
      <c r="H100" s="164"/>
      <c r="I100"/>
      <c r="J100"/>
      <c r="M100"/>
      <c r="N100"/>
      <c r="O100"/>
      <c r="P100"/>
      <c r="Q100"/>
      <c r="R100"/>
      <c r="S100"/>
      <c r="T100"/>
      <c r="U100"/>
      <c r="V100"/>
      <c r="W100"/>
    </row>
    <row r="101" spans="1:23">
      <c r="A101"/>
      <c r="B101"/>
      <c r="C101"/>
      <c r="D101"/>
      <c r="E101"/>
      <c r="F101"/>
      <c r="G101"/>
      <c r="H101" s="164"/>
      <c r="I101"/>
      <c r="J101"/>
      <c r="M101"/>
      <c r="N101"/>
      <c r="O101"/>
      <c r="P101"/>
      <c r="Q101"/>
      <c r="R101"/>
      <c r="S101"/>
      <c r="T101"/>
      <c r="U101"/>
      <c r="V101"/>
      <c r="W101"/>
    </row>
    <row r="102" spans="1:23">
      <c r="A102"/>
      <c r="B102"/>
      <c r="C102"/>
      <c r="D102"/>
      <c r="E102"/>
      <c r="F102"/>
      <c r="G102"/>
      <c r="H102" s="164"/>
      <c r="I102"/>
      <c r="J102"/>
      <c r="M102"/>
      <c r="N102"/>
      <c r="O102"/>
      <c r="P102"/>
      <c r="Q102"/>
      <c r="R102"/>
      <c r="S102"/>
      <c r="T102"/>
      <c r="U102"/>
      <c r="V102"/>
      <c r="W102"/>
    </row>
    <row r="103" spans="1:23">
      <c r="A103"/>
      <c r="B103"/>
      <c r="C103"/>
      <c r="D103"/>
      <c r="E103"/>
      <c r="F103"/>
      <c r="G103"/>
      <c r="H103" s="164"/>
      <c r="I103"/>
      <c r="J103"/>
      <c r="M103"/>
      <c r="N103"/>
      <c r="O103"/>
      <c r="P103"/>
      <c r="Q103"/>
      <c r="R103"/>
      <c r="S103"/>
      <c r="T103"/>
      <c r="U103"/>
      <c r="V103"/>
      <c r="W103"/>
    </row>
    <row r="104" spans="1:23">
      <c r="A104"/>
      <c r="B104"/>
      <c r="C104"/>
      <c r="D104"/>
      <c r="E104"/>
      <c r="F104"/>
      <c r="G104"/>
      <c r="H104" s="164"/>
      <c r="I104"/>
      <c r="J104"/>
      <c r="M104"/>
      <c r="N104"/>
      <c r="O104"/>
      <c r="P104"/>
      <c r="Q104"/>
      <c r="R104"/>
      <c r="S104"/>
      <c r="T104"/>
      <c r="U104"/>
      <c r="V104"/>
      <c r="W104"/>
    </row>
    <row r="105" spans="1:23">
      <c r="A105"/>
      <c r="B105"/>
      <c r="C105"/>
      <c r="D105"/>
      <c r="E105"/>
      <c r="F105"/>
      <c r="G105"/>
      <c r="H105" s="164"/>
      <c r="I105"/>
      <c r="J105"/>
      <c r="M105"/>
      <c r="N105"/>
      <c r="O105"/>
      <c r="P105"/>
      <c r="Q105"/>
      <c r="R105"/>
      <c r="S105"/>
      <c r="T105"/>
      <c r="U105"/>
      <c r="V105"/>
      <c r="W105"/>
    </row>
    <row r="106" spans="1:23">
      <c r="A106"/>
      <c r="B106"/>
      <c r="C106"/>
      <c r="D106"/>
      <c r="E106"/>
      <c r="F106"/>
      <c r="G106"/>
      <c r="H106" s="164"/>
      <c r="I106"/>
      <c r="J106"/>
      <c r="M106"/>
      <c r="N106"/>
      <c r="O106"/>
      <c r="P106"/>
      <c r="Q106"/>
      <c r="R106"/>
      <c r="S106"/>
      <c r="T106"/>
      <c r="U106"/>
      <c r="V106"/>
      <c r="W106"/>
    </row>
    <row r="107" spans="1:23">
      <c r="A107"/>
      <c r="B107"/>
      <c r="C107"/>
      <c r="D107"/>
      <c r="E107"/>
      <c r="F107"/>
      <c r="G107"/>
      <c r="H107" s="164"/>
      <c r="I107"/>
      <c r="J107"/>
      <c r="M107"/>
      <c r="N107"/>
      <c r="O107"/>
      <c r="P107"/>
      <c r="Q107"/>
      <c r="R107"/>
      <c r="S107"/>
      <c r="T107"/>
      <c r="U107"/>
      <c r="V107"/>
      <c r="W107"/>
    </row>
    <row r="108" spans="1:23">
      <c r="A108"/>
      <c r="B108"/>
      <c r="C108"/>
      <c r="D108"/>
      <c r="E108"/>
      <c r="F108"/>
      <c r="G108"/>
      <c r="H108" s="164"/>
      <c r="I108"/>
      <c r="J108"/>
      <c r="M108"/>
      <c r="N108"/>
      <c r="O108"/>
      <c r="P108"/>
      <c r="Q108"/>
      <c r="R108"/>
      <c r="S108"/>
      <c r="T108"/>
      <c r="U108"/>
      <c r="V108"/>
      <c r="W108"/>
    </row>
    <row r="109" spans="1:23">
      <c r="A109"/>
      <c r="B109"/>
      <c r="C109"/>
      <c r="D109"/>
      <c r="E109"/>
      <c r="F109"/>
      <c r="G109"/>
      <c r="H109" s="164"/>
      <c r="I109"/>
      <c r="J109"/>
      <c r="M109"/>
      <c r="N109"/>
      <c r="O109"/>
      <c r="P109"/>
      <c r="Q109"/>
      <c r="R109"/>
      <c r="S109"/>
      <c r="T109"/>
      <c r="U109"/>
      <c r="V109"/>
      <c r="W109"/>
    </row>
    <row r="110" spans="1:23">
      <c r="A110"/>
      <c r="B110"/>
      <c r="C110"/>
      <c r="D110"/>
      <c r="E110"/>
      <c r="F110"/>
      <c r="G110"/>
      <c r="H110" s="164"/>
      <c r="I110"/>
      <c r="J110"/>
      <c r="M110"/>
      <c r="N110"/>
      <c r="O110"/>
      <c r="P110"/>
      <c r="Q110"/>
      <c r="R110"/>
      <c r="S110"/>
      <c r="T110"/>
      <c r="U110"/>
      <c r="V110"/>
      <c r="W110"/>
    </row>
    <row r="111" spans="1:23">
      <c r="A111"/>
      <c r="B111"/>
      <c r="C111"/>
      <c r="D111"/>
      <c r="E111"/>
      <c r="F111"/>
      <c r="G111"/>
      <c r="H111" s="164"/>
      <c r="I111"/>
      <c r="J111"/>
      <c r="M111"/>
      <c r="N111"/>
      <c r="O111"/>
      <c r="P111"/>
      <c r="Q111"/>
      <c r="R111"/>
      <c r="S111"/>
      <c r="T111"/>
      <c r="U111"/>
      <c r="V111"/>
      <c r="W111"/>
    </row>
    <row r="112" spans="1:23">
      <c r="A112"/>
      <c r="B112"/>
      <c r="C112"/>
      <c r="D112"/>
      <c r="E112"/>
      <c r="F112"/>
      <c r="G112"/>
      <c r="H112" s="164"/>
      <c r="I112"/>
      <c r="J112"/>
      <c r="M112"/>
      <c r="N112"/>
      <c r="O112"/>
      <c r="P112"/>
      <c r="Q112"/>
      <c r="R112"/>
      <c r="S112"/>
      <c r="T112"/>
      <c r="U112"/>
      <c r="V112"/>
      <c r="W112"/>
    </row>
    <row r="113" spans="1:23">
      <c r="A113"/>
      <c r="B113"/>
      <c r="C113"/>
      <c r="D113"/>
      <c r="E113"/>
      <c r="F113"/>
      <c r="G113"/>
      <c r="H113" s="164"/>
      <c r="I113"/>
      <c r="J113"/>
      <c r="M113"/>
      <c r="N113"/>
      <c r="O113"/>
      <c r="P113"/>
      <c r="Q113"/>
      <c r="R113"/>
      <c r="S113"/>
      <c r="T113"/>
      <c r="U113"/>
      <c r="V113"/>
      <c r="W113"/>
    </row>
    <row r="114" spans="1:23">
      <c r="A114"/>
      <c r="B114"/>
      <c r="C114"/>
      <c r="D114"/>
      <c r="E114"/>
      <c r="F114"/>
      <c r="G114"/>
      <c r="H114" s="164"/>
      <c r="I114"/>
      <c r="J114"/>
      <c r="M114"/>
      <c r="N114"/>
      <c r="O114"/>
      <c r="P114"/>
      <c r="Q114"/>
      <c r="R114"/>
      <c r="S114"/>
      <c r="T114"/>
      <c r="U114"/>
      <c r="V114"/>
      <c r="W114"/>
    </row>
    <row r="115" spans="1:23">
      <c r="A115"/>
      <c r="B115"/>
      <c r="C115"/>
      <c r="D115"/>
      <c r="E115"/>
      <c r="F115"/>
      <c r="G115"/>
      <c r="H115" s="164"/>
      <c r="I115"/>
      <c r="J115"/>
      <c r="M115"/>
      <c r="N115"/>
      <c r="O115"/>
      <c r="P115"/>
      <c r="Q115"/>
      <c r="R115"/>
      <c r="S115"/>
      <c r="T115"/>
      <c r="U115"/>
      <c r="V115"/>
      <c r="W115"/>
    </row>
    <row r="116" spans="1:23">
      <c r="A116"/>
      <c r="B116"/>
      <c r="C116"/>
      <c r="D116"/>
      <c r="E116"/>
      <c r="F116"/>
      <c r="G116"/>
      <c r="H116" s="164"/>
      <c r="I116"/>
      <c r="J116"/>
      <c r="M116"/>
      <c r="N116"/>
      <c r="O116"/>
      <c r="P116"/>
      <c r="Q116"/>
      <c r="R116"/>
      <c r="S116"/>
      <c r="T116"/>
      <c r="U116"/>
      <c r="V116"/>
      <c r="W116"/>
    </row>
    <row r="117" spans="1:23">
      <c r="A117"/>
      <c r="B117"/>
      <c r="C117"/>
      <c r="D117"/>
      <c r="E117"/>
      <c r="F117"/>
      <c r="G117"/>
      <c r="H117" s="164"/>
      <c r="I117"/>
      <c r="J117"/>
      <c r="M117"/>
      <c r="N117"/>
      <c r="O117"/>
      <c r="P117"/>
      <c r="Q117"/>
      <c r="R117"/>
      <c r="S117"/>
      <c r="T117"/>
      <c r="U117"/>
      <c r="V117"/>
      <c r="W117"/>
    </row>
    <row r="118" spans="1:23">
      <c r="A118"/>
      <c r="B118"/>
      <c r="C118"/>
      <c r="D118"/>
      <c r="E118"/>
      <c r="F118"/>
      <c r="G118"/>
      <c r="H118" s="164"/>
      <c r="I118"/>
      <c r="J118"/>
      <c r="M118"/>
      <c r="N118"/>
      <c r="O118"/>
      <c r="P118"/>
      <c r="Q118"/>
      <c r="R118"/>
      <c r="S118"/>
      <c r="T118"/>
      <c r="U118"/>
      <c r="V118"/>
      <c r="W118"/>
    </row>
  </sheetData>
  <mergeCells count="1">
    <mergeCell ref="F3:F5"/>
  </mergeCells>
  <phoneticPr fontId="2" type="noConversion"/>
  <printOptions horizontalCentered="1"/>
  <pageMargins left="0.59055118110236227" right="0.59055118110236227" top="0.59055118110236227" bottom="0.59055118110236227" header="0.51181102362204722" footer="0.51181102362204722"/>
  <pageSetup paperSize="9" scale="77" firstPageNumber="80" orientation="landscape" useFirstPageNumber="1" r:id="rId1"/>
  <headerFooter alignWithMargins="0">
    <oddFooter>&amp;C&amp;"Gill Sans MT Light,Regular"Page 12.14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B2:V36"/>
  <sheetViews>
    <sheetView showGridLines="0" zoomScale="90" zoomScaleNormal="90" zoomScaleSheetLayoutView="85" workbookViewId="0">
      <pane xSplit="6" ySplit="6" topLeftCell="G28" activePane="bottomRight" state="frozen"/>
      <selection pane="topRight" activeCell="G1" sqref="G1"/>
      <selection pane="bottomLeft" activeCell="A7" sqref="A7"/>
      <selection pane="bottomRight" activeCell="E46" sqref="E46"/>
    </sheetView>
  </sheetViews>
  <sheetFormatPr defaultColWidth="9.1796875" defaultRowHeight="15.5"/>
  <cols>
    <col min="1" max="1" width="5.1796875" style="59" customWidth="1"/>
    <col min="2" max="2" width="4.1796875" style="59" customWidth="1"/>
    <col min="3" max="3" width="2.54296875" style="59" customWidth="1"/>
    <col min="4" max="4" width="30.7265625" style="59" customWidth="1"/>
    <col min="5" max="5" width="2.453125" style="59" customWidth="1"/>
    <col min="6" max="6" width="50.26953125" style="59" customWidth="1"/>
    <col min="7" max="7" width="1.7265625" style="59" customWidth="1"/>
    <col min="8" max="8" width="1.453125" style="59" customWidth="1"/>
    <col min="9" max="9" width="13.54296875" style="61" customWidth="1"/>
    <col min="10" max="10" width="2.1796875" style="61" customWidth="1"/>
    <col min="11" max="11" width="13.54296875" style="61" customWidth="1"/>
    <col min="12" max="12" width="2.26953125" style="61" customWidth="1"/>
    <col min="13" max="13" width="8.453125" style="61" customWidth="1"/>
    <col min="14" max="14" width="2.453125" style="61" customWidth="1"/>
    <col min="15" max="15" width="13.54296875" style="61" customWidth="1"/>
    <col min="16" max="16" width="11.1796875" style="61" hidden="1" customWidth="1"/>
    <col min="17" max="17" width="2.26953125" style="59" customWidth="1"/>
    <col min="18" max="18" width="2" style="59" customWidth="1"/>
    <col min="19" max="20" width="9.1796875" style="59" customWidth="1"/>
    <col min="21" max="22" width="9.7265625" style="59" bestFit="1" customWidth="1"/>
    <col min="23" max="16384" width="9.1796875" style="59"/>
  </cols>
  <sheetData>
    <row r="2" spans="2:22" ht="24.75" customHeight="1">
      <c r="B2" s="156" t="s">
        <v>169</v>
      </c>
      <c r="R2" s="75"/>
    </row>
    <row r="3" spans="2:22" ht="12.75" customHeight="1">
      <c r="B3" s="67"/>
      <c r="I3" s="60"/>
      <c r="J3" s="60"/>
      <c r="K3" s="113"/>
    </row>
    <row r="4" spans="2:22">
      <c r="I4" s="60" t="s">
        <v>814</v>
      </c>
      <c r="J4" s="60"/>
      <c r="K4" s="60" t="s">
        <v>868</v>
      </c>
      <c r="O4" s="60" t="s">
        <v>868</v>
      </c>
      <c r="P4" s="111" t="s">
        <v>31</v>
      </c>
      <c r="S4" s="234"/>
    </row>
    <row r="5" spans="2:22" ht="31">
      <c r="B5" s="67"/>
      <c r="I5" s="208" t="s">
        <v>30</v>
      </c>
      <c r="J5" s="265"/>
      <c r="K5" s="266" t="s">
        <v>30</v>
      </c>
      <c r="L5" s="265"/>
      <c r="M5" s="267" t="s">
        <v>29</v>
      </c>
      <c r="N5" s="265"/>
      <c r="O5" s="155" t="s">
        <v>44</v>
      </c>
      <c r="P5" s="268" t="s">
        <v>28</v>
      </c>
      <c r="Q5" s="214"/>
      <c r="R5" s="214"/>
      <c r="S5" s="269"/>
    </row>
    <row r="6" spans="2:22">
      <c r="B6" s="67"/>
      <c r="I6" s="270" t="s">
        <v>287</v>
      </c>
      <c r="J6" s="271"/>
      <c r="K6" s="272" t="s">
        <v>287</v>
      </c>
      <c r="L6" s="271"/>
      <c r="M6" s="272" t="s">
        <v>287</v>
      </c>
      <c r="N6" s="271"/>
      <c r="O6" s="272" t="s">
        <v>287</v>
      </c>
      <c r="P6" s="211" t="s">
        <v>27</v>
      </c>
      <c r="Q6" s="219"/>
      <c r="R6" s="219"/>
    </row>
    <row r="7" spans="2:22" s="67" customFormat="1">
      <c r="B7" s="67" t="s">
        <v>26</v>
      </c>
      <c r="I7" s="246"/>
      <c r="J7" s="246"/>
      <c r="K7" s="113"/>
      <c r="L7" s="246"/>
      <c r="M7" s="113" t="s">
        <v>0</v>
      </c>
      <c r="N7" s="246"/>
      <c r="P7" s="113"/>
      <c r="Q7" s="214"/>
      <c r="R7" s="79"/>
    </row>
    <row r="8" spans="2:22">
      <c r="B8" s="67"/>
      <c r="C8" s="59" t="s">
        <v>25</v>
      </c>
      <c r="I8" s="217"/>
      <c r="J8" s="217"/>
      <c r="L8" s="217"/>
      <c r="M8" s="61" t="s">
        <v>0</v>
      </c>
      <c r="N8" s="217"/>
      <c r="O8" s="59"/>
      <c r="Q8" s="214"/>
      <c r="R8" s="214"/>
    </row>
    <row r="9" spans="2:22">
      <c r="C9" s="165" t="s">
        <v>24</v>
      </c>
      <c r="D9" s="59" t="s">
        <v>46</v>
      </c>
      <c r="I9" s="250">
        <v>0.65</v>
      </c>
      <c r="J9" s="250"/>
      <c r="K9" s="61">
        <v>0.69</v>
      </c>
      <c r="L9" s="250"/>
      <c r="M9" s="62">
        <f>I9*0.2</f>
        <v>0.13</v>
      </c>
      <c r="N9" s="250"/>
      <c r="O9" s="62">
        <f>M9+I9</f>
        <v>0.78</v>
      </c>
      <c r="P9" s="61">
        <v>0.5</v>
      </c>
      <c r="Q9" s="214"/>
      <c r="R9" s="214"/>
      <c r="U9" s="62"/>
      <c r="V9" s="62"/>
    </row>
    <row r="10" spans="2:22">
      <c r="C10" s="165" t="s">
        <v>23</v>
      </c>
      <c r="D10" s="59" t="s">
        <v>47</v>
      </c>
      <c r="I10" s="250">
        <v>6.39</v>
      </c>
      <c r="J10" s="250"/>
      <c r="K10" s="61">
        <v>6.71</v>
      </c>
      <c r="L10" s="250"/>
      <c r="M10" s="62">
        <f>I10*0.2</f>
        <v>1.278</v>
      </c>
      <c r="N10" s="250"/>
      <c r="O10" s="62">
        <f>M10+I10</f>
        <v>7.6679999999999993</v>
      </c>
      <c r="P10" s="61">
        <v>5</v>
      </c>
      <c r="Q10" s="214"/>
      <c r="R10" s="214"/>
      <c r="U10" s="62"/>
      <c r="V10" s="62"/>
    </row>
    <row r="11" spans="2:22">
      <c r="C11" s="165" t="s">
        <v>22</v>
      </c>
      <c r="D11" s="59" t="s">
        <v>45</v>
      </c>
      <c r="I11" s="250"/>
      <c r="J11" s="250"/>
      <c r="K11" s="62"/>
      <c r="L11" s="250"/>
      <c r="M11" s="62"/>
      <c r="N11" s="250"/>
      <c r="O11" s="62"/>
      <c r="P11" s="61">
        <v>0</v>
      </c>
      <c r="Q11" s="214"/>
      <c r="R11" s="214"/>
    </row>
    <row r="12" spans="2:22" ht="30.75" customHeight="1">
      <c r="B12" s="67"/>
      <c r="C12" s="273"/>
      <c r="D12" s="580" t="s">
        <v>21</v>
      </c>
      <c r="E12" s="580"/>
      <c r="F12" s="580"/>
      <c r="I12" s="217"/>
      <c r="J12" s="250"/>
      <c r="K12" s="62"/>
      <c r="L12" s="250"/>
      <c r="N12" s="250"/>
      <c r="O12" s="59"/>
      <c r="Q12" s="214"/>
      <c r="R12" s="214"/>
    </row>
    <row r="13" spans="2:22">
      <c r="I13" s="217"/>
      <c r="J13" s="217"/>
      <c r="K13" s="62"/>
      <c r="L13" s="250"/>
      <c r="M13" s="61" t="s">
        <v>0</v>
      </c>
      <c r="N13" s="250"/>
      <c r="O13" s="59"/>
      <c r="Q13" s="214"/>
      <c r="R13" s="214"/>
    </row>
    <row r="14" spans="2:22">
      <c r="B14" s="67"/>
      <c r="D14" s="59" t="s">
        <v>20</v>
      </c>
      <c r="I14" s="254" t="s">
        <v>657</v>
      </c>
      <c r="J14" s="254"/>
      <c r="K14" s="254" t="s">
        <v>657</v>
      </c>
      <c r="L14" s="254"/>
      <c r="M14" s="62"/>
      <c r="N14" s="254"/>
      <c r="O14" s="70" t="s">
        <v>109</v>
      </c>
      <c r="Q14" s="214"/>
      <c r="R14" s="214"/>
      <c r="U14" s="62"/>
      <c r="V14" s="62"/>
    </row>
    <row r="15" spans="2:22">
      <c r="B15" s="67"/>
      <c r="I15" s="217"/>
      <c r="J15" s="217"/>
      <c r="K15" s="62"/>
      <c r="L15" s="217"/>
      <c r="N15" s="217"/>
      <c r="O15" s="59"/>
      <c r="Q15" s="214"/>
      <c r="R15" s="214"/>
    </row>
    <row r="16" spans="2:22">
      <c r="C16" s="59" t="s">
        <v>19</v>
      </c>
      <c r="I16" s="217"/>
      <c r="J16" s="217"/>
      <c r="K16" s="62"/>
      <c r="L16" s="217"/>
      <c r="M16" s="61" t="s">
        <v>0</v>
      </c>
      <c r="N16" s="217"/>
      <c r="O16" s="59"/>
      <c r="Q16" s="214"/>
      <c r="R16" s="214"/>
    </row>
    <row r="17" spans="2:22">
      <c r="D17" s="59" t="s">
        <v>18</v>
      </c>
      <c r="I17" s="250">
        <v>205.10742000000002</v>
      </c>
      <c r="J17" s="250"/>
      <c r="K17" s="62">
        <f>+I17*1.05</f>
        <v>215.36279100000002</v>
      </c>
      <c r="L17" s="250"/>
      <c r="M17" s="62">
        <f>K17*0.2</f>
        <v>43.072558200000003</v>
      </c>
      <c r="N17" s="250"/>
      <c r="O17" s="62">
        <f>M17+K17</f>
        <v>258.43534920000002</v>
      </c>
      <c r="P17" s="61">
        <v>113.895</v>
      </c>
      <c r="Q17" s="214"/>
      <c r="R17" s="214"/>
      <c r="U17" s="62"/>
      <c r="V17" s="62"/>
    </row>
    <row r="18" spans="2:22">
      <c r="D18" s="59" t="s">
        <v>17</v>
      </c>
      <c r="I18" s="250">
        <v>5.3873400000000009</v>
      </c>
      <c r="J18" s="250"/>
      <c r="K18" s="62">
        <f>+I18*1.05</f>
        <v>5.6567070000000008</v>
      </c>
      <c r="L18" s="250"/>
      <c r="M18" s="62">
        <f>K18*0.2</f>
        <v>1.1313414000000002</v>
      </c>
      <c r="N18" s="250"/>
      <c r="O18" s="62">
        <f>M18+K18</f>
        <v>6.788048400000001</v>
      </c>
      <c r="P18" s="61">
        <v>2.7025000000000001</v>
      </c>
      <c r="Q18" s="214"/>
      <c r="R18" s="214"/>
      <c r="U18" s="62"/>
      <c r="V18" s="62"/>
    </row>
    <row r="19" spans="2:22">
      <c r="I19" s="250"/>
      <c r="J19" s="250"/>
      <c r="K19" s="62"/>
      <c r="L19" s="250"/>
      <c r="M19" s="62"/>
      <c r="N19" s="250"/>
      <c r="O19" s="62"/>
      <c r="Q19" s="214"/>
      <c r="R19" s="214"/>
    </row>
    <row r="20" spans="2:22">
      <c r="C20" s="59" t="s">
        <v>16</v>
      </c>
      <c r="I20" s="250">
        <v>22.368044999999999</v>
      </c>
      <c r="J20" s="250"/>
      <c r="K20" s="62">
        <f>+I20*1.05</f>
        <v>23.486447250000001</v>
      </c>
      <c r="L20" s="250"/>
      <c r="M20" s="62">
        <f>K20*0.2</f>
        <v>4.6972894500000004</v>
      </c>
      <c r="N20" s="250"/>
      <c r="O20" s="62">
        <f>M20+K20</f>
        <v>28.183736700000001</v>
      </c>
      <c r="P20" s="61">
        <v>12.925000000000001</v>
      </c>
      <c r="Q20" s="214"/>
      <c r="R20" s="214"/>
      <c r="U20" s="62"/>
      <c r="V20" s="62"/>
    </row>
    <row r="21" spans="2:22" hidden="1">
      <c r="C21" s="59" t="s">
        <v>99</v>
      </c>
      <c r="I21" s="254">
        <v>0</v>
      </c>
      <c r="J21" s="254"/>
      <c r="K21" s="62">
        <v>0</v>
      </c>
      <c r="L21" s="254"/>
      <c r="M21" s="70" t="s">
        <v>100</v>
      </c>
      <c r="N21" s="254"/>
      <c r="O21" s="62">
        <v>0</v>
      </c>
      <c r="P21" s="70"/>
      <c r="Q21" s="214"/>
      <c r="R21" s="401"/>
    </row>
    <row r="22" spans="2:22">
      <c r="I22" s="217"/>
      <c r="J22" s="217"/>
      <c r="K22" s="62"/>
      <c r="L22" s="217"/>
      <c r="M22" s="61" t="s">
        <v>0</v>
      </c>
      <c r="N22" s="217"/>
      <c r="Q22" s="214"/>
      <c r="R22" s="214"/>
    </row>
    <row r="23" spans="2:22">
      <c r="B23" s="67"/>
      <c r="C23" s="59" t="s">
        <v>15</v>
      </c>
      <c r="I23" s="217"/>
      <c r="J23" s="217"/>
      <c r="K23" s="62"/>
      <c r="L23" s="217"/>
      <c r="M23" s="61" t="s">
        <v>0</v>
      </c>
      <c r="N23" s="217"/>
      <c r="Q23" s="214"/>
      <c r="R23" s="214"/>
    </row>
    <row r="24" spans="2:22">
      <c r="D24" s="59" t="s">
        <v>14</v>
      </c>
      <c r="I24" s="250">
        <v>8.4798525000000016</v>
      </c>
      <c r="J24" s="250"/>
      <c r="K24" s="62">
        <f t="shared" ref="K24:K26" si="0">+I24*1.05</f>
        <v>8.9038451250000019</v>
      </c>
      <c r="L24" s="250"/>
      <c r="M24" s="62">
        <f>K24*0.2</f>
        <v>1.7807690250000006</v>
      </c>
      <c r="N24" s="250"/>
      <c r="O24" s="62">
        <f>M24+K24</f>
        <v>10.684614150000002</v>
      </c>
      <c r="P24" s="61">
        <v>4.5824999999999996</v>
      </c>
      <c r="Q24" s="214"/>
      <c r="R24" s="214"/>
    </row>
    <row r="25" spans="2:22">
      <c r="D25" s="59" t="s">
        <v>13</v>
      </c>
      <c r="I25" s="250">
        <v>10.683750000000002</v>
      </c>
      <c r="J25" s="250"/>
      <c r="K25" s="62">
        <f t="shared" si="0"/>
        <v>11.217937500000001</v>
      </c>
      <c r="L25" s="250"/>
      <c r="M25" s="62">
        <f>K25*0.2</f>
        <v>2.2435875000000003</v>
      </c>
      <c r="N25" s="250"/>
      <c r="O25" s="62">
        <f>M25+K25</f>
        <v>13.461525000000002</v>
      </c>
      <c r="P25" s="61">
        <v>5.7575000000000003</v>
      </c>
      <c r="Q25" s="214"/>
      <c r="R25" s="214"/>
    </row>
    <row r="26" spans="2:22">
      <c r="D26" s="59" t="s">
        <v>12</v>
      </c>
      <c r="I26" s="250">
        <v>13.720034999999999</v>
      </c>
      <c r="J26" s="250"/>
      <c r="K26" s="62">
        <f t="shared" si="0"/>
        <v>14.40603675</v>
      </c>
      <c r="L26" s="250"/>
      <c r="M26" s="62">
        <f>K26*0.2</f>
        <v>2.8812073500000004</v>
      </c>
      <c r="N26" s="250"/>
      <c r="O26" s="62">
        <f>M26+K26</f>
        <v>17.287244100000002</v>
      </c>
      <c r="P26" s="61">
        <v>7.2850000000000001</v>
      </c>
      <c r="Q26" s="214"/>
      <c r="R26" s="214"/>
    </row>
    <row r="27" spans="2:22">
      <c r="I27" s="250"/>
      <c r="J27" s="250"/>
      <c r="K27" s="62"/>
      <c r="L27" s="250"/>
      <c r="M27" s="62"/>
      <c r="N27" s="250"/>
      <c r="O27" s="62"/>
      <c r="Q27" s="214"/>
      <c r="R27" s="214"/>
    </row>
    <row r="28" spans="2:22">
      <c r="B28" s="67"/>
      <c r="C28" s="59" t="s">
        <v>11</v>
      </c>
      <c r="I28" s="250"/>
      <c r="J28" s="250"/>
      <c r="K28" s="62"/>
      <c r="L28" s="250"/>
      <c r="M28" s="62"/>
      <c r="N28" s="250"/>
      <c r="O28" s="62"/>
      <c r="Q28" s="214"/>
      <c r="R28" s="214"/>
    </row>
    <row r="29" spans="2:22">
      <c r="D29" s="59" t="s">
        <v>10</v>
      </c>
      <c r="I29" s="250">
        <v>0.1581825</v>
      </c>
      <c r="J29" s="250"/>
      <c r="K29" s="62">
        <f t="shared" ref="K29:K31" si="1">+I29*1.05</f>
        <v>0.16609162500000002</v>
      </c>
      <c r="L29" s="250"/>
      <c r="M29" s="62">
        <f>K29*0.2</f>
        <v>3.3218325000000007E-2</v>
      </c>
      <c r="N29" s="250"/>
      <c r="O29" s="62">
        <f>M29+K29</f>
        <v>0.19930995000000001</v>
      </c>
      <c r="P29" s="61">
        <v>1.175</v>
      </c>
      <c r="Q29" s="214"/>
      <c r="R29" s="214"/>
    </row>
    <row r="30" spans="2:22">
      <c r="B30" s="67"/>
      <c r="D30" s="59" t="s">
        <v>9</v>
      </c>
      <c r="I30" s="250">
        <v>0.1581825</v>
      </c>
      <c r="J30" s="250"/>
      <c r="K30" s="62">
        <f t="shared" si="1"/>
        <v>0.16609162500000002</v>
      </c>
      <c r="L30" s="250"/>
      <c r="M30" s="62">
        <f>K30*0.2</f>
        <v>3.3218325000000007E-2</v>
      </c>
      <c r="N30" s="250"/>
      <c r="O30" s="62">
        <f>M30+K30</f>
        <v>0.19930995000000001</v>
      </c>
      <c r="P30" s="61">
        <v>1.645</v>
      </c>
      <c r="Q30" s="214"/>
      <c r="R30" s="214"/>
    </row>
    <row r="31" spans="2:22">
      <c r="D31" s="59" t="s">
        <v>143</v>
      </c>
      <c r="I31" s="250">
        <v>0.31584000000000001</v>
      </c>
      <c r="J31" s="250"/>
      <c r="K31" s="62">
        <f t="shared" si="1"/>
        <v>0.33163200000000004</v>
      </c>
      <c r="L31" s="250"/>
      <c r="M31" s="62">
        <f>K31*0.2</f>
        <v>6.6326400000000008E-2</v>
      </c>
      <c r="N31" s="250"/>
      <c r="O31" s="62">
        <f>M31+K31</f>
        <v>0.39795840000000005</v>
      </c>
      <c r="P31" s="61">
        <v>0.23499999999999999</v>
      </c>
      <c r="Q31" s="214"/>
      <c r="R31" s="214"/>
    </row>
    <row r="32" spans="2:22">
      <c r="I32" s="275"/>
      <c r="J32" s="275"/>
      <c r="K32" s="62"/>
      <c r="L32" s="275"/>
      <c r="M32" s="247"/>
      <c r="N32" s="275"/>
      <c r="O32" s="62"/>
      <c r="P32" s="113"/>
      <c r="Q32" s="214"/>
      <c r="R32" s="79"/>
    </row>
    <row r="33" spans="3:18">
      <c r="C33" s="59" t="s">
        <v>108</v>
      </c>
      <c r="I33" s="250">
        <v>51.92166000000001</v>
      </c>
      <c r="J33" s="250"/>
      <c r="K33" s="62">
        <f>+I33*1.05</f>
        <v>54.51774300000001</v>
      </c>
      <c r="L33" s="250"/>
      <c r="M33" s="62">
        <v>0</v>
      </c>
      <c r="N33" s="250"/>
      <c r="O33" s="62">
        <f>M33+K33</f>
        <v>54.51774300000001</v>
      </c>
      <c r="P33" s="113"/>
      <c r="Q33" s="214"/>
      <c r="R33" s="214"/>
    </row>
    <row r="34" spans="3:18">
      <c r="I34" s="250"/>
      <c r="J34" s="250"/>
      <c r="K34" s="62"/>
      <c r="L34" s="250"/>
      <c r="M34" s="62"/>
      <c r="N34" s="250"/>
      <c r="O34" s="62"/>
      <c r="Q34" s="214"/>
      <c r="R34" s="214"/>
    </row>
    <row r="35" spans="3:18">
      <c r="C35" s="59" t="s">
        <v>127</v>
      </c>
      <c r="I35" s="250">
        <v>69.5</v>
      </c>
      <c r="J35" s="250"/>
      <c r="K35" s="62">
        <v>69.5</v>
      </c>
      <c r="L35" s="250"/>
      <c r="M35" s="62">
        <v>0</v>
      </c>
      <c r="N35" s="250"/>
      <c r="O35" s="62">
        <f>M35+K35</f>
        <v>69.5</v>
      </c>
      <c r="Q35" s="214"/>
      <c r="R35" s="214"/>
    </row>
    <row r="36" spans="3:18">
      <c r="I36" s="62"/>
      <c r="J36" s="62"/>
      <c r="K36" s="62"/>
      <c r="L36" s="62"/>
      <c r="M36" s="62"/>
      <c r="N36" s="62"/>
      <c r="O36" s="62"/>
    </row>
  </sheetData>
  <mergeCells count="1">
    <mergeCell ref="D12:F12"/>
  </mergeCells>
  <phoneticPr fontId="0" type="noConversion"/>
  <printOptions horizontalCentered="1"/>
  <pageMargins left="0.74803149606299213" right="0.74803149606299213" top="0.98425196850393704" bottom="0.98425196850393704" header="0.51181102362204722" footer="0.51181102362204722"/>
  <pageSetup paperSize="9" scale="69" firstPageNumber="80" orientation="landscape" useFirstPageNumber="1" r:id="rId1"/>
  <headerFooter alignWithMargins="0">
    <oddFooter>&amp;C&amp;"Gill Sans MT Light,Regular"Page 12.2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rgb="FFFFFF00"/>
    <pageSetUpPr fitToPage="1"/>
  </sheetPr>
  <dimension ref="A1:M29"/>
  <sheetViews>
    <sheetView showGridLines="0" zoomScale="87" zoomScaleNormal="87" zoomScaleSheetLayoutView="85" workbookViewId="0">
      <selection activeCell="D3" sqref="D3:J3"/>
    </sheetView>
  </sheetViews>
  <sheetFormatPr defaultColWidth="9.1796875" defaultRowHeight="15.5"/>
  <cols>
    <col min="1" max="1" width="4.54296875" style="8" customWidth="1"/>
    <col min="2" max="2" width="52.7265625" style="8" customWidth="1"/>
    <col min="3" max="3" width="3" style="8" customWidth="1"/>
    <col min="4" max="4" width="13.54296875" style="8" customWidth="1"/>
    <col min="5" max="5" width="3.1796875" style="166" customWidth="1"/>
    <col min="6" max="6" width="13.54296875" style="8" customWidth="1"/>
    <col min="7" max="7" width="3" style="8" customWidth="1"/>
    <col min="8" max="8" width="9" style="8" customWidth="1"/>
    <col min="9" max="9" width="3" style="8" customWidth="1"/>
    <col min="10" max="10" width="13.54296875" style="8" customWidth="1"/>
    <col min="11" max="11" width="2.7265625" style="166" customWidth="1"/>
    <col min="12" max="12" width="48.7265625" style="3" bestFit="1" customWidth="1"/>
    <col min="13" max="16384" width="9.1796875" style="8"/>
  </cols>
  <sheetData>
    <row r="1" spans="1:13" s="166" customFormat="1">
      <c r="L1" s="3"/>
    </row>
    <row r="2" spans="1:13" ht="29.25" customHeight="1">
      <c r="A2" s="32"/>
      <c r="B2" s="179" t="s">
        <v>172</v>
      </c>
      <c r="L2" s="19"/>
    </row>
    <row r="3" spans="1:13" ht="18" customHeight="1">
      <c r="A3" s="30"/>
      <c r="B3" s="30"/>
      <c r="C3" s="30"/>
      <c r="D3" s="60" t="s">
        <v>814</v>
      </c>
      <c r="E3" s="60"/>
      <c r="F3" s="60" t="s">
        <v>868</v>
      </c>
      <c r="G3" s="61"/>
      <c r="H3" s="61"/>
      <c r="I3" s="61"/>
      <c r="J3" s="60" t="s">
        <v>868</v>
      </c>
      <c r="K3" s="46"/>
      <c r="L3" s="120"/>
      <c r="M3" s="30"/>
    </row>
    <row r="4" spans="1:13" s="174" customFormat="1" ht="31">
      <c r="A4" s="121"/>
      <c r="B4" s="121"/>
      <c r="C4" s="121"/>
      <c r="D4" s="152" t="s">
        <v>30</v>
      </c>
      <c r="E4" s="40"/>
      <c r="F4" s="152" t="s">
        <v>30</v>
      </c>
      <c r="G4" s="27"/>
      <c r="H4" s="173" t="s">
        <v>29</v>
      </c>
      <c r="I4" s="27"/>
      <c r="J4" s="173" t="s">
        <v>28</v>
      </c>
      <c r="K4" s="27"/>
      <c r="L4" s="195"/>
      <c r="M4" s="121"/>
    </row>
    <row r="5" spans="1:13">
      <c r="A5" s="30"/>
      <c r="B5" s="30"/>
      <c r="C5" s="30"/>
      <c r="D5" s="28" t="s">
        <v>284</v>
      </c>
      <c r="E5" s="28"/>
      <c r="F5" s="28" t="s">
        <v>284</v>
      </c>
      <c r="G5" s="28"/>
      <c r="H5" s="28" t="s">
        <v>285</v>
      </c>
      <c r="I5" s="28"/>
      <c r="J5" s="28" t="s">
        <v>286</v>
      </c>
      <c r="K5" s="28"/>
      <c r="L5" s="120"/>
      <c r="M5" s="30"/>
    </row>
    <row r="6" spans="1:13">
      <c r="B6" s="34" t="s">
        <v>140</v>
      </c>
      <c r="C6" s="30"/>
      <c r="D6" s="30"/>
      <c r="E6" s="30"/>
      <c r="F6" s="45"/>
      <c r="G6" s="30"/>
      <c r="H6" s="30"/>
      <c r="I6" s="30"/>
      <c r="J6" s="30"/>
      <c r="K6" s="30"/>
      <c r="L6" s="127"/>
      <c r="M6" s="30"/>
    </row>
    <row r="7" spans="1:13" ht="15.75" customHeight="1">
      <c r="A7" s="30"/>
      <c r="B7" s="30" t="s">
        <v>251</v>
      </c>
      <c r="C7" s="30"/>
      <c r="D7" s="30">
        <v>516</v>
      </c>
      <c r="E7" s="30"/>
      <c r="F7" s="30">
        <v>549.54</v>
      </c>
      <c r="G7" s="30"/>
      <c r="H7" s="24">
        <v>0</v>
      </c>
      <c r="I7" s="24"/>
      <c r="J7" s="30">
        <f>F7+H7</f>
        <v>549.54</v>
      </c>
      <c r="K7" s="30"/>
      <c r="L7" s="30"/>
      <c r="M7" s="30"/>
    </row>
    <row r="8" spans="1:13">
      <c r="A8" s="30"/>
      <c r="B8" s="30" t="s">
        <v>252</v>
      </c>
      <c r="C8" s="30"/>
      <c r="D8" s="30">
        <v>306</v>
      </c>
      <c r="E8" s="30"/>
      <c r="F8" s="30">
        <v>325.89</v>
      </c>
      <c r="G8" s="30"/>
      <c r="H8" s="24">
        <v>0</v>
      </c>
      <c r="I8" s="24"/>
      <c r="J8" s="30">
        <f>F8+H8</f>
        <v>325.89</v>
      </c>
      <c r="K8" s="30"/>
      <c r="L8" s="30"/>
      <c r="M8" s="30"/>
    </row>
    <row r="9" spans="1:13">
      <c r="A9" s="30"/>
      <c r="B9" s="30" t="s">
        <v>253</v>
      </c>
      <c r="C9" s="30"/>
      <c r="D9" s="30">
        <v>180</v>
      </c>
      <c r="E9" s="30"/>
      <c r="F9" s="30">
        <v>191.70000000000002</v>
      </c>
      <c r="G9" s="30"/>
      <c r="H9" s="24">
        <v>0</v>
      </c>
      <c r="I9" s="24"/>
      <c r="J9" s="30">
        <f>F9+H9</f>
        <v>191.70000000000002</v>
      </c>
      <c r="K9" s="30"/>
      <c r="L9" s="30"/>
      <c r="M9" s="30"/>
    </row>
    <row r="10" spans="1:13">
      <c r="A10" s="30"/>
      <c r="B10" s="30" t="s">
        <v>254</v>
      </c>
      <c r="C10" s="30"/>
      <c r="D10" s="30">
        <v>261</v>
      </c>
      <c r="E10" s="30"/>
      <c r="F10" s="30">
        <v>277.96499999999997</v>
      </c>
      <c r="G10" s="30"/>
      <c r="H10" s="24">
        <v>0</v>
      </c>
      <c r="I10" s="24"/>
      <c r="J10" s="30">
        <f>F10+H10</f>
        <v>277.96499999999997</v>
      </c>
      <c r="K10" s="30"/>
      <c r="L10" s="30"/>
      <c r="M10" s="30"/>
    </row>
    <row r="11" spans="1:13" ht="16.5" customHeight="1">
      <c r="A11" s="30"/>
      <c r="B11" s="30" t="s">
        <v>255</v>
      </c>
      <c r="C11" s="30"/>
      <c r="D11" s="120" t="s">
        <v>256</v>
      </c>
      <c r="E11" s="30"/>
      <c r="F11" s="120" t="s">
        <v>256</v>
      </c>
      <c r="G11" s="30"/>
      <c r="H11" s="120" t="s">
        <v>256</v>
      </c>
      <c r="I11" s="62"/>
      <c r="J11" s="120" t="s">
        <v>256</v>
      </c>
      <c r="K11" s="30"/>
      <c r="L11" s="121"/>
      <c r="M11" s="127"/>
    </row>
    <row r="12" spans="1:13">
      <c r="A12" s="30"/>
      <c r="B12" s="33" t="s">
        <v>141</v>
      </c>
      <c r="C12" s="30"/>
      <c r="D12" s="30"/>
      <c r="E12" s="30"/>
      <c r="F12" s="24"/>
      <c r="G12" s="30"/>
      <c r="H12" s="24"/>
      <c r="I12" s="24"/>
      <c r="J12" s="30"/>
      <c r="K12" s="30"/>
      <c r="L12" s="127"/>
      <c r="M12" s="30"/>
    </row>
    <row r="13" spans="1:13">
      <c r="A13" s="4"/>
      <c r="B13" s="4"/>
      <c r="D13" s="4"/>
      <c r="E13" s="4"/>
      <c r="F13" s="6"/>
      <c r="H13" s="6"/>
      <c r="I13" s="6"/>
      <c r="J13" s="4"/>
      <c r="K13" s="4"/>
    </row>
    <row r="14" spans="1:13">
      <c r="D14" s="3"/>
      <c r="E14" s="3"/>
      <c r="L14" s="15"/>
    </row>
    <row r="16" spans="1:13" hidden="1">
      <c r="J16" s="8" t="s">
        <v>102</v>
      </c>
    </row>
    <row r="17" spans="10:10" hidden="1">
      <c r="J17" s="8" t="s">
        <v>103</v>
      </c>
    </row>
    <row r="20" spans="10:10" hidden="1"/>
    <row r="21" spans="10:10" hidden="1"/>
    <row r="24" spans="10:10" ht="15" hidden="1" customHeight="1"/>
    <row r="25" spans="10:10" ht="15" hidden="1" customHeight="1"/>
    <row r="28" spans="10:10" ht="15" hidden="1" customHeight="1"/>
    <row r="29" spans="10:10" ht="15" hidden="1" customHeight="1"/>
  </sheetData>
  <phoneticPr fontId="2" type="noConversion"/>
  <printOptions horizontalCentered="1"/>
  <pageMargins left="0.74803149606299213" right="0.74803149606299213" top="0.98425196850393704" bottom="0.98425196850393704" header="0.51181102362204722" footer="0.51181102362204722"/>
  <pageSetup paperSize="9" scale="70" firstPageNumber="80" orientation="landscape" useFirstPageNumber="1" r:id="rId1"/>
  <headerFooter alignWithMargins="0">
    <oddFooter>&amp;C&amp;"Gill Sans MT Light,Regular"Page 12.16</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035EE-6DA0-4A27-9B62-D4B234DE201B}">
  <sheetPr>
    <tabColor rgb="FFFFFF00"/>
    <pageSetUpPr fitToPage="1"/>
  </sheetPr>
  <dimension ref="A2:S88"/>
  <sheetViews>
    <sheetView showGridLines="0" zoomScale="87" zoomScaleNormal="87" zoomScaleSheetLayoutView="90" workbookViewId="0">
      <pane xSplit="5" ySplit="6" topLeftCell="F73" activePane="bottomRight" state="frozen"/>
      <selection activeCell="B35" sqref="B35"/>
      <selection pane="topRight" activeCell="B35" sqref="B35"/>
      <selection pane="bottomLeft" activeCell="B35" sqref="B35"/>
      <selection pane="bottomRight" activeCell="F3" sqref="F3:L3"/>
    </sheetView>
  </sheetViews>
  <sheetFormatPr defaultColWidth="9.1796875" defaultRowHeight="12.5"/>
  <cols>
    <col min="1" max="1" width="4.54296875" style="534" customWidth="1"/>
    <col min="2" max="2" width="52.26953125" style="534" customWidth="1"/>
    <col min="3" max="3" width="3.1796875" style="534" customWidth="1"/>
    <col min="4" max="4" width="23.81640625" style="535" customWidth="1"/>
    <col min="5" max="5" width="2.54296875" style="534" customWidth="1"/>
    <col min="6" max="6" width="12.54296875" style="534" customWidth="1"/>
    <col min="7" max="7" width="2.453125" style="534" customWidth="1"/>
    <col min="8" max="8" width="12.54296875" style="534" customWidth="1"/>
    <col min="9" max="9" width="2.26953125" style="534" customWidth="1"/>
    <col min="10" max="10" width="9.1796875" style="534"/>
    <col min="11" max="11" width="2.26953125" style="534" customWidth="1"/>
    <col min="12" max="12" width="12.54296875" style="534" customWidth="1"/>
    <col min="13" max="13" width="2.26953125" style="534" customWidth="1"/>
    <col min="14" max="16384" width="9.1796875" style="534"/>
  </cols>
  <sheetData>
    <row r="2" spans="1:19" ht="25.5" customHeight="1">
      <c r="B2" s="179" t="s">
        <v>172</v>
      </c>
      <c r="N2" s="536"/>
    </row>
    <row r="3" spans="1:19" ht="15.5">
      <c r="A3" s="30"/>
      <c r="B3" s="30"/>
      <c r="C3" s="30"/>
      <c r="D3" s="33"/>
      <c r="E3" s="27"/>
      <c r="F3" s="537" t="s">
        <v>814</v>
      </c>
      <c r="G3" s="537"/>
      <c r="H3" s="537" t="s">
        <v>868</v>
      </c>
      <c r="I3" s="538"/>
      <c r="J3" s="538"/>
      <c r="K3" s="538"/>
      <c r="L3" s="537" t="s">
        <v>868</v>
      </c>
      <c r="M3" s="28"/>
    </row>
    <row r="4" spans="1:19" ht="31">
      <c r="A4" s="30"/>
      <c r="B4" s="30"/>
      <c r="C4" s="30"/>
      <c r="D4" s="33"/>
      <c r="E4" s="27"/>
      <c r="F4" s="539" t="s">
        <v>30</v>
      </c>
      <c r="G4" s="537"/>
      <c r="H4" s="539" t="s">
        <v>30</v>
      </c>
      <c r="I4" s="537"/>
      <c r="J4" s="540" t="s">
        <v>29</v>
      </c>
      <c r="K4" s="537"/>
      <c r="L4" s="541" t="s">
        <v>44</v>
      </c>
      <c r="M4" s="28"/>
    </row>
    <row r="5" spans="1:19" ht="15.5">
      <c r="A5" s="30"/>
      <c r="B5" s="30"/>
      <c r="C5" s="30"/>
      <c r="D5" s="33"/>
      <c r="E5" s="28"/>
      <c r="F5" s="184" t="s">
        <v>284</v>
      </c>
      <c r="G5" s="175"/>
      <c r="H5" s="184" t="s">
        <v>284</v>
      </c>
      <c r="I5" s="175"/>
      <c r="J5" s="184" t="s">
        <v>285</v>
      </c>
      <c r="K5" s="175"/>
      <c r="L5" s="184" t="s">
        <v>286</v>
      </c>
      <c r="M5" s="28"/>
    </row>
    <row r="6" spans="1:19" ht="18">
      <c r="A6" s="30"/>
      <c r="B6" s="337" t="s">
        <v>35</v>
      </c>
      <c r="C6" s="30"/>
      <c r="D6" s="33"/>
      <c r="E6" s="30"/>
      <c r="F6" s="185"/>
      <c r="G6" s="30"/>
      <c r="H6" s="185"/>
      <c r="I6" s="30"/>
      <c r="J6" s="185" t="s">
        <v>0</v>
      </c>
      <c r="K6" s="30"/>
      <c r="L6" s="185"/>
      <c r="M6" s="30"/>
    </row>
    <row r="7" spans="1:19" ht="7.5" customHeight="1">
      <c r="A7" s="542"/>
      <c r="B7" s="542"/>
      <c r="C7" s="542"/>
      <c r="D7" s="483"/>
      <c r="E7" s="542"/>
      <c r="F7" s="543"/>
      <c r="G7" s="542"/>
      <c r="H7" s="543"/>
      <c r="I7" s="542"/>
      <c r="J7" s="543"/>
      <c r="K7" s="542"/>
      <c r="L7" s="543"/>
      <c r="M7" s="542"/>
    </row>
    <row r="8" spans="1:19" ht="15.5">
      <c r="B8" s="544" t="s">
        <v>166</v>
      </c>
      <c r="C8" s="30"/>
      <c r="D8" s="33"/>
      <c r="E8" s="30"/>
      <c r="F8" s="185"/>
      <c r="G8" s="30"/>
      <c r="H8" s="185"/>
      <c r="I8" s="30"/>
      <c r="J8" s="185"/>
      <c r="K8" s="30"/>
      <c r="L8" s="193"/>
      <c r="M8" s="30"/>
      <c r="N8" s="120"/>
    </row>
    <row r="9" spans="1:19" ht="15.5">
      <c r="A9" s="34"/>
      <c r="B9" s="34" t="s">
        <v>112</v>
      </c>
      <c r="C9" s="30"/>
      <c r="D9" s="33"/>
      <c r="E9" s="30"/>
      <c r="F9" s="185"/>
      <c r="G9" s="30"/>
      <c r="H9" s="185"/>
      <c r="I9" s="30"/>
      <c r="J9" s="185"/>
      <c r="K9" s="30"/>
      <c r="L9" s="193"/>
      <c r="M9" s="30"/>
      <c r="N9" s="120"/>
    </row>
    <row r="10" spans="1:19" ht="15.5">
      <c r="A10" s="34"/>
      <c r="B10" s="30" t="s">
        <v>174</v>
      </c>
      <c r="C10" s="30"/>
      <c r="D10" s="33"/>
      <c r="E10" s="30"/>
      <c r="F10" s="185">
        <v>43.5</v>
      </c>
      <c r="G10" s="30"/>
      <c r="H10" s="545">
        <v>47</v>
      </c>
      <c r="I10" s="30"/>
      <c r="J10" s="545">
        <v>0</v>
      </c>
      <c r="K10" s="30"/>
      <c r="L10" s="185">
        <f t="shared" ref="L10:L12" si="0">+J10+H10</f>
        <v>47</v>
      </c>
      <c r="M10" s="30"/>
      <c r="N10" s="120"/>
    </row>
    <row r="11" spans="1:19" ht="15.5">
      <c r="A11" s="30"/>
      <c r="B11" s="30" t="s">
        <v>92</v>
      </c>
      <c r="C11" s="30"/>
      <c r="D11" s="546"/>
      <c r="E11" s="30"/>
      <c r="F11" s="185">
        <v>92</v>
      </c>
      <c r="G11" s="30"/>
      <c r="H11" s="545">
        <v>99</v>
      </c>
      <c r="I11" s="30"/>
      <c r="J11" s="545">
        <v>0</v>
      </c>
      <c r="K11" s="547"/>
      <c r="L11" s="185">
        <f t="shared" si="0"/>
        <v>99</v>
      </c>
      <c r="M11" s="30"/>
      <c r="N11" s="308"/>
      <c r="R11" s="548"/>
      <c r="S11" s="548"/>
    </row>
    <row r="12" spans="1:19" ht="15.5">
      <c r="A12" s="30"/>
      <c r="B12" s="30" t="s">
        <v>93</v>
      </c>
      <c r="C12" s="30"/>
      <c r="D12" s="546"/>
      <c r="E12" s="30"/>
      <c r="F12" s="185">
        <v>115</v>
      </c>
      <c r="G12" s="30"/>
      <c r="H12" s="545">
        <v>124</v>
      </c>
      <c r="I12" s="30"/>
      <c r="J12" s="545">
        <v>0</v>
      </c>
      <c r="K12" s="547"/>
      <c r="L12" s="185">
        <f t="shared" si="0"/>
        <v>124</v>
      </c>
      <c r="M12" s="30"/>
      <c r="N12" s="127"/>
      <c r="R12" s="548"/>
      <c r="S12" s="548"/>
    </row>
    <row r="13" spans="1:19" ht="7.5" customHeight="1">
      <c r="A13" s="30"/>
      <c r="B13" s="30"/>
      <c r="C13" s="30"/>
      <c r="D13" s="546"/>
      <c r="E13" s="30"/>
      <c r="F13" s="185"/>
      <c r="G13" s="30"/>
      <c r="H13" s="545"/>
      <c r="I13" s="30"/>
      <c r="J13" s="545"/>
      <c r="K13" s="547"/>
      <c r="L13" s="185"/>
      <c r="M13" s="30"/>
      <c r="N13" s="127"/>
    </row>
    <row r="14" spans="1:19" ht="15.5">
      <c r="B14" s="544" t="s">
        <v>167</v>
      </c>
      <c r="C14" s="30"/>
      <c r="D14" s="33"/>
      <c r="E14" s="30"/>
      <c r="F14" s="545"/>
      <c r="G14" s="547"/>
      <c r="H14" s="545"/>
      <c r="I14" s="30"/>
      <c r="J14" s="545"/>
      <c r="K14" s="547"/>
      <c r="L14" s="185"/>
      <c r="M14" s="30"/>
      <c r="N14" s="126"/>
    </row>
    <row r="15" spans="1:19" ht="15.5">
      <c r="A15" s="549"/>
      <c r="B15" s="33" t="s">
        <v>112</v>
      </c>
      <c r="C15" s="30"/>
      <c r="D15" s="33"/>
      <c r="E15" s="30"/>
      <c r="F15" s="545"/>
      <c r="G15" s="547"/>
      <c r="H15" s="545"/>
      <c r="I15" s="30"/>
      <c r="J15" s="545"/>
      <c r="K15" s="547"/>
      <c r="L15" s="185"/>
      <c r="M15" s="30"/>
      <c r="N15" s="126"/>
    </row>
    <row r="16" spans="1:19" ht="15.5">
      <c r="A16" s="30"/>
      <c r="B16" s="30" t="s">
        <v>90</v>
      </c>
      <c r="C16" s="30"/>
      <c r="D16" s="550"/>
      <c r="E16" s="30"/>
      <c r="F16" s="339">
        <v>29.5</v>
      </c>
      <c r="G16" s="120"/>
      <c r="H16" s="545">
        <v>32</v>
      </c>
      <c r="I16" s="30"/>
      <c r="J16" s="545">
        <v>0</v>
      </c>
      <c r="K16" s="30"/>
      <c r="L16" s="185">
        <f>+J16+H16</f>
        <v>32</v>
      </c>
      <c r="M16" s="30"/>
      <c r="N16" s="126"/>
    </row>
    <row r="17" spans="1:14" ht="15.5">
      <c r="A17" s="30"/>
      <c r="B17" s="30" t="s">
        <v>91</v>
      </c>
      <c r="C17" s="30"/>
      <c r="D17" s="550"/>
      <c r="E17" s="30"/>
      <c r="F17" s="339">
        <v>45.5</v>
      </c>
      <c r="G17" s="120"/>
      <c r="H17" s="545">
        <v>49</v>
      </c>
      <c r="I17" s="30"/>
      <c r="J17" s="545">
        <v>0</v>
      </c>
      <c r="K17" s="30"/>
      <c r="L17" s="185">
        <f>+J17+H17</f>
        <v>49</v>
      </c>
      <c r="M17" s="30"/>
      <c r="N17" s="126"/>
    </row>
    <row r="18" spans="1:14" ht="15.5">
      <c r="A18" s="30"/>
      <c r="B18" s="30" t="s">
        <v>92</v>
      </c>
      <c r="C18" s="30"/>
      <c r="D18" s="550"/>
      <c r="E18" s="30"/>
      <c r="F18" s="339">
        <v>64.5</v>
      </c>
      <c r="G18" s="120"/>
      <c r="H18" s="545">
        <v>69.5</v>
      </c>
      <c r="I18" s="30"/>
      <c r="J18" s="545">
        <v>0</v>
      </c>
      <c r="K18" s="30"/>
      <c r="L18" s="185">
        <f>+J18+H18</f>
        <v>69.5</v>
      </c>
      <c r="M18" s="30"/>
      <c r="N18" s="308"/>
    </row>
    <row r="19" spans="1:14" ht="15.5">
      <c r="A19" s="30"/>
      <c r="B19" s="30" t="s">
        <v>94</v>
      </c>
      <c r="C19" s="30"/>
      <c r="D19" s="550"/>
      <c r="E19" s="30"/>
      <c r="F19" s="339">
        <v>69.5</v>
      </c>
      <c r="G19" s="120"/>
      <c r="H19" s="545">
        <v>75</v>
      </c>
      <c r="I19" s="30"/>
      <c r="J19" s="545">
        <v>0</v>
      </c>
      <c r="K19" s="30"/>
      <c r="L19" s="185">
        <f>H19+J19</f>
        <v>75</v>
      </c>
      <c r="M19" s="30"/>
      <c r="N19" s="308"/>
    </row>
    <row r="20" spans="1:14" ht="9.75" customHeight="1">
      <c r="A20" s="30"/>
      <c r="B20" s="30"/>
      <c r="C20" s="30"/>
      <c r="D20" s="33"/>
      <c r="E20" s="30"/>
      <c r="F20" s="339"/>
      <c r="G20" s="120"/>
      <c r="H20" s="545"/>
      <c r="I20" s="30"/>
      <c r="J20" s="545"/>
      <c r="K20" s="30"/>
      <c r="L20" s="185"/>
      <c r="M20" s="30"/>
      <c r="N20" s="308"/>
    </row>
    <row r="21" spans="1:14" ht="17.25" customHeight="1">
      <c r="B21" s="544" t="s">
        <v>168</v>
      </c>
      <c r="C21" s="549"/>
      <c r="D21" s="482"/>
      <c r="E21" s="551"/>
      <c r="F21" s="552"/>
      <c r="G21" s="553"/>
      <c r="H21" s="545"/>
      <c r="I21" s="553"/>
      <c r="J21" s="552"/>
      <c r="K21" s="553"/>
      <c r="L21" s="552"/>
      <c r="M21" s="553"/>
    </row>
    <row r="22" spans="1:14" ht="14.25" customHeight="1">
      <c r="A22" s="30"/>
      <c r="B22" s="549" t="s">
        <v>151</v>
      </c>
      <c r="F22" s="545">
        <v>22.5</v>
      </c>
      <c r="G22" s="554"/>
      <c r="H22" s="545">
        <v>24.5</v>
      </c>
      <c r="I22" s="555"/>
      <c r="J22" s="545">
        <v>0</v>
      </c>
      <c r="K22" s="30"/>
      <c r="L22" s="185">
        <f>H22+J22</f>
        <v>24.5</v>
      </c>
      <c r="M22" s="30"/>
    </row>
    <row r="23" spans="1:14" ht="14.25" customHeight="1">
      <c r="A23" s="553"/>
      <c r="B23" s="549" t="s">
        <v>152</v>
      </c>
      <c r="F23" s="545">
        <v>128.5</v>
      </c>
      <c r="G23" s="554"/>
      <c r="H23" s="545">
        <v>139</v>
      </c>
      <c r="I23" s="555"/>
      <c r="J23" s="545">
        <v>0</v>
      </c>
      <c r="K23" s="555"/>
      <c r="L23" s="185">
        <f>H23+J23</f>
        <v>139</v>
      </c>
      <c r="M23" s="553"/>
    </row>
    <row r="24" spans="1:14" ht="6.75" customHeight="1">
      <c r="A24" s="553"/>
      <c r="B24" s="549"/>
      <c r="F24" s="556"/>
      <c r="G24" s="554"/>
      <c r="H24" s="545"/>
      <c r="I24" s="555"/>
      <c r="J24" s="545"/>
      <c r="K24" s="555"/>
      <c r="L24" s="185"/>
      <c r="M24" s="553"/>
    </row>
    <row r="25" spans="1:14" ht="14.25" customHeight="1">
      <c r="B25" s="557" t="s">
        <v>279</v>
      </c>
      <c r="F25" s="556"/>
      <c r="G25" s="554"/>
      <c r="H25" s="545"/>
      <c r="I25" s="555"/>
      <c r="J25" s="545"/>
      <c r="K25" s="555"/>
      <c r="L25" s="185"/>
      <c r="M25" s="553"/>
    </row>
    <row r="26" spans="1:14" ht="8.25" customHeight="1">
      <c r="A26" s="553"/>
      <c r="B26" s="549"/>
      <c r="F26" s="556"/>
      <c r="G26" s="554"/>
      <c r="H26" s="545"/>
      <c r="I26" s="555"/>
      <c r="J26" s="545"/>
      <c r="K26" s="555"/>
      <c r="L26" s="185"/>
      <c r="M26" s="553"/>
    </row>
    <row r="27" spans="1:14" ht="14.25" customHeight="1">
      <c r="A27" s="553"/>
      <c r="B27" s="30" t="s">
        <v>258</v>
      </c>
      <c r="F27" s="185">
        <v>49.5</v>
      </c>
      <c r="G27" s="554"/>
      <c r="H27" s="185">
        <v>53.5</v>
      </c>
      <c r="I27" s="555"/>
      <c r="J27" s="545">
        <v>0</v>
      </c>
      <c r="K27" s="555"/>
      <c r="L27" s="185">
        <f t="shared" ref="L27:L28" si="1">H27+J27</f>
        <v>53.5</v>
      </c>
      <c r="M27" s="553"/>
    </row>
    <row r="28" spans="1:14" ht="14.25" customHeight="1">
      <c r="A28" s="553"/>
      <c r="B28" s="30" t="s">
        <v>280</v>
      </c>
      <c r="F28" s="185">
        <v>9.5</v>
      </c>
      <c r="G28" s="554"/>
      <c r="H28" s="185">
        <v>10.25</v>
      </c>
      <c r="I28" s="555"/>
      <c r="J28" s="545">
        <v>0</v>
      </c>
      <c r="K28" s="555"/>
      <c r="L28" s="185">
        <f t="shared" si="1"/>
        <v>10.25</v>
      </c>
      <c r="M28" s="553"/>
    </row>
    <row r="29" spans="1:14" ht="7.5" customHeight="1">
      <c r="A29" s="553"/>
      <c r="B29" s="549"/>
      <c r="F29" s="545"/>
      <c r="G29" s="554"/>
      <c r="H29" s="545"/>
      <c r="I29" s="555"/>
      <c r="J29" s="545"/>
      <c r="K29" s="555"/>
      <c r="L29" s="185"/>
      <c r="M29" s="553"/>
    </row>
    <row r="30" spans="1:14" ht="14.25" customHeight="1">
      <c r="A30" s="553"/>
      <c r="B30" s="549" t="s">
        <v>281</v>
      </c>
      <c r="F30" s="185">
        <v>62</v>
      </c>
      <c r="G30" s="554"/>
      <c r="H30" s="185">
        <v>65</v>
      </c>
      <c r="I30" s="555"/>
      <c r="J30" s="545">
        <v>0</v>
      </c>
      <c r="K30" s="555"/>
      <c r="L30" s="185">
        <f>H30+J30</f>
        <v>65</v>
      </c>
      <c r="M30" s="553"/>
    </row>
    <row r="31" spans="1:14" ht="8.25" customHeight="1">
      <c r="A31" s="553"/>
      <c r="B31" s="549"/>
      <c r="F31" s="545"/>
      <c r="G31" s="554"/>
      <c r="H31" s="545"/>
      <c r="I31" s="555"/>
      <c r="J31" s="545"/>
      <c r="K31" s="555"/>
      <c r="L31" s="185"/>
      <c r="M31" s="553"/>
    </row>
    <row r="32" spans="1:14" ht="14.25" customHeight="1">
      <c r="A32" s="553"/>
      <c r="B32" s="549" t="s">
        <v>282</v>
      </c>
      <c r="F32" s="185">
        <v>110.5</v>
      </c>
      <c r="G32" s="554"/>
      <c r="H32" s="185">
        <v>118</v>
      </c>
      <c r="I32" s="555"/>
      <c r="J32" s="545">
        <v>0</v>
      </c>
      <c r="K32" s="555"/>
      <c r="L32" s="185">
        <f>H32+J32</f>
        <v>118</v>
      </c>
      <c r="M32" s="553"/>
    </row>
    <row r="33" spans="1:13" ht="9" customHeight="1">
      <c r="A33" s="553"/>
      <c r="B33" s="549"/>
      <c r="F33" s="545"/>
      <c r="G33" s="554"/>
      <c r="H33" s="545"/>
      <c r="I33" s="555"/>
      <c r="J33" s="545"/>
      <c r="K33" s="555"/>
      <c r="L33" s="185"/>
      <c r="M33" s="553"/>
    </row>
    <row r="34" spans="1:13" ht="14.25" customHeight="1">
      <c r="A34" s="553"/>
      <c r="B34" s="553" t="s">
        <v>257</v>
      </c>
      <c r="F34" s="545">
        <v>7.63</v>
      </c>
      <c r="G34" s="554"/>
      <c r="H34" s="545">
        <v>8.25</v>
      </c>
      <c r="I34" s="555"/>
      <c r="J34" s="545">
        <f>+H34*0.2</f>
        <v>1.6500000000000001</v>
      </c>
      <c r="K34" s="30"/>
      <c r="L34" s="185">
        <f>H34+J34</f>
        <v>9.9</v>
      </c>
      <c r="M34" s="553"/>
    </row>
    <row r="35" spans="1:13" ht="9" customHeight="1">
      <c r="A35" s="553"/>
      <c r="B35" s="553"/>
      <c r="C35" s="553"/>
      <c r="D35" s="558"/>
      <c r="E35" s="553"/>
      <c r="F35" s="552"/>
      <c r="G35" s="553"/>
      <c r="H35" s="552"/>
      <c r="I35" s="553"/>
      <c r="J35" s="552"/>
      <c r="K35" s="553"/>
      <c r="L35" s="552"/>
      <c r="M35" s="553"/>
    </row>
    <row r="36" spans="1:13" ht="15.5">
      <c r="B36" s="559" t="s">
        <v>283</v>
      </c>
      <c r="C36" s="558"/>
      <c r="D36" s="558"/>
      <c r="E36" s="553"/>
      <c r="F36" s="552"/>
      <c r="G36" s="553"/>
      <c r="H36" s="552"/>
      <c r="I36" s="553"/>
      <c r="J36" s="552"/>
      <c r="K36" s="553"/>
      <c r="L36" s="552"/>
      <c r="M36" s="553"/>
    </row>
    <row r="37" spans="1:13" ht="15.5">
      <c r="A37" s="558"/>
      <c r="B37" s="121" t="s">
        <v>714</v>
      </c>
      <c r="C37" s="483"/>
      <c r="D37" s="558"/>
      <c r="E37" s="553"/>
      <c r="F37" s="194">
        <v>80</v>
      </c>
      <c r="G37" s="118"/>
      <c r="H37" s="340">
        <v>80</v>
      </c>
      <c r="I37" s="30"/>
      <c r="J37" s="185">
        <v>0</v>
      </c>
      <c r="K37" s="30"/>
      <c r="L37" s="340">
        <v>80</v>
      </c>
      <c r="M37" s="30"/>
    </row>
    <row r="38" spans="1:13" ht="15.5">
      <c r="A38" s="558"/>
      <c r="B38" s="121" t="s">
        <v>714</v>
      </c>
      <c r="D38" s="118" t="s">
        <v>126</v>
      </c>
      <c r="E38" s="553"/>
      <c r="F38" s="340">
        <v>50</v>
      </c>
      <c r="G38" s="123"/>
      <c r="H38" s="340">
        <v>50</v>
      </c>
      <c r="I38" s="30"/>
      <c r="J38" s="185">
        <v>0</v>
      </c>
      <c r="K38" s="30"/>
      <c r="L38" s="340">
        <v>50</v>
      </c>
      <c r="M38" s="30"/>
    </row>
    <row r="39" spans="1:13" ht="15.5">
      <c r="A39" s="558"/>
      <c r="B39" s="118"/>
      <c r="D39" s="118"/>
      <c r="E39" s="553"/>
      <c r="F39" s="340"/>
      <c r="G39" s="123"/>
      <c r="H39" s="340"/>
      <c r="I39" s="30"/>
      <c r="J39" s="185"/>
      <c r="K39" s="30"/>
      <c r="L39" s="340"/>
      <c r="M39" s="30"/>
    </row>
    <row r="40" spans="1:13" ht="15.5">
      <c r="A40" s="558"/>
      <c r="B40" s="121" t="s">
        <v>715</v>
      </c>
      <c r="D40" s="483"/>
      <c r="F40" s="194">
        <v>80</v>
      </c>
      <c r="G40" s="118"/>
      <c r="H40" s="340">
        <v>80</v>
      </c>
      <c r="I40" s="30"/>
      <c r="J40" s="185">
        <v>0</v>
      </c>
      <c r="K40" s="30"/>
      <c r="L40" s="340">
        <v>80</v>
      </c>
      <c r="M40" s="30"/>
    </row>
    <row r="41" spans="1:13" ht="15.5">
      <c r="A41" s="558"/>
      <c r="B41" s="121" t="s">
        <v>715</v>
      </c>
      <c r="D41" s="118" t="s">
        <v>126</v>
      </c>
      <c r="F41" s="340">
        <v>50</v>
      </c>
      <c r="G41" s="123"/>
      <c r="H41" s="340">
        <v>50</v>
      </c>
      <c r="I41" s="30"/>
      <c r="J41" s="185">
        <v>0</v>
      </c>
      <c r="K41" s="30"/>
      <c r="L41" s="340">
        <v>50</v>
      </c>
      <c r="M41" s="30"/>
    </row>
    <row r="42" spans="1:13" ht="15.5">
      <c r="A42" s="558"/>
      <c r="B42" s="118"/>
      <c r="D42" s="118"/>
      <c r="F42" s="340"/>
      <c r="G42" s="123"/>
      <c r="H42" s="340"/>
      <c r="I42" s="30"/>
      <c r="J42" s="185"/>
      <c r="K42" s="30"/>
      <c r="L42" s="340"/>
      <c r="M42" s="30"/>
    </row>
    <row r="43" spans="1:13" ht="15.5">
      <c r="A43" s="558"/>
      <c r="B43" s="121" t="s">
        <v>560</v>
      </c>
      <c r="D43" s="483"/>
      <c r="F43" s="194">
        <v>80</v>
      </c>
      <c r="G43" s="118"/>
      <c r="H43" s="339">
        <v>80</v>
      </c>
      <c r="I43" s="30"/>
      <c r="J43" s="185">
        <v>0</v>
      </c>
      <c r="K43" s="30"/>
      <c r="L43" s="339">
        <v>80</v>
      </c>
      <c r="M43" s="30"/>
    </row>
    <row r="44" spans="1:13" ht="15.5">
      <c r="A44" s="558"/>
      <c r="B44" s="121" t="s">
        <v>560</v>
      </c>
      <c r="D44" s="118" t="s">
        <v>126</v>
      </c>
      <c r="F44" s="340">
        <v>60</v>
      </c>
      <c r="G44" s="123"/>
      <c r="H44" s="340">
        <v>60</v>
      </c>
      <c r="I44" s="30"/>
      <c r="J44" s="185">
        <v>0</v>
      </c>
      <c r="K44" s="30"/>
      <c r="L44" s="339">
        <v>60</v>
      </c>
      <c r="M44" s="30"/>
    </row>
    <row r="45" spans="1:13" ht="15.5">
      <c r="A45" s="558"/>
      <c r="B45" s="121"/>
      <c r="D45" s="118"/>
      <c r="F45" s="340"/>
      <c r="G45" s="123"/>
      <c r="H45" s="340"/>
      <c r="I45" s="30"/>
      <c r="J45" s="185"/>
      <c r="K45" s="30"/>
      <c r="L45" s="339"/>
      <c r="M45" s="30"/>
    </row>
    <row r="46" spans="1:13" ht="15.5">
      <c r="A46" s="558"/>
      <c r="B46" s="121" t="s">
        <v>716</v>
      </c>
      <c r="D46" s="118"/>
      <c r="F46" s="340">
        <v>50</v>
      </c>
      <c r="G46" s="123"/>
      <c r="H46" s="340">
        <v>50</v>
      </c>
      <c r="I46" s="30"/>
      <c r="J46" s="185">
        <v>0</v>
      </c>
      <c r="K46" s="30"/>
      <c r="L46" s="339">
        <f>SUM(H46:K46)</f>
        <v>50</v>
      </c>
      <c r="M46" s="30"/>
    </row>
    <row r="47" spans="1:13" ht="15.5">
      <c r="A47" s="558"/>
      <c r="B47" s="121" t="s">
        <v>716</v>
      </c>
      <c r="D47" s="118" t="s">
        <v>126</v>
      </c>
      <c r="F47" s="340">
        <v>50</v>
      </c>
      <c r="G47" s="123"/>
      <c r="H47" s="340">
        <v>50</v>
      </c>
      <c r="I47" s="30"/>
      <c r="J47" s="185">
        <v>0</v>
      </c>
      <c r="K47" s="30"/>
      <c r="L47" s="339">
        <f>SUM(H47:K47)</f>
        <v>50</v>
      </c>
      <c r="M47" s="30"/>
    </row>
    <row r="48" spans="1:13" ht="15.5">
      <c r="A48" s="558"/>
      <c r="B48" s="121"/>
      <c r="D48" s="118"/>
      <c r="F48" s="340"/>
      <c r="G48" s="123"/>
      <c r="H48" s="340"/>
      <c r="I48" s="30"/>
      <c r="J48" s="185"/>
      <c r="K48" s="30"/>
      <c r="L48" s="339"/>
      <c r="M48" s="30"/>
    </row>
    <row r="49" spans="1:13" ht="15.5">
      <c r="A49" s="558"/>
      <c r="B49" s="121" t="s">
        <v>717</v>
      </c>
      <c r="D49" s="483"/>
      <c r="F49" s="339">
        <v>100</v>
      </c>
      <c r="G49" s="120"/>
      <c r="H49" s="339">
        <v>100</v>
      </c>
      <c r="I49" s="30"/>
      <c r="J49" s="185">
        <v>0</v>
      </c>
      <c r="K49" s="30"/>
      <c r="L49" s="339">
        <v>80</v>
      </c>
      <c r="M49" s="30"/>
    </row>
    <row r="50" spans="1:13" ht="15.5">
      <c r="A50" s="558"/>
      <c r="B50" s="121" t="s">
        <v>717</v>
      </c>
      <c r="D50" s="118" t="s">
        <v>126</v>
      </c>
      <c r="F50" s="339">
        <v>60</v>
      </c>
      <c r="G50" s="120"/>
      <c r="H50" s="339">
        <v>60</v>
      </c>
      <c r="I50" s="30"/>
      <c r="J50" s="185">
        <v>0</v>
      </c>
      <c r="K50" s="30"/>
      <c r="L50" s="339">
        <v>60</v>
      </c>
      <c r="M50" s="30"/>
    </row>
    <row r="51" spans="1:13" ht="15.5">
      <c r="A51" s="558"/>
      <c r="B51" s="121"/>
      <c r="D51" s="118"/>
      <c r="F51" s="339"/>
      <c r="G51" s="120"/>
      <c r="H51" s="339"/>
      <c r="I51" s="30"/>
      <c r="J51" s="185"/>
      <c r="K51" s="30"/>
      <c r="L51" s="339"/>
      <c r="M51" s="30"/>
    </row>
    <row r="52" spans="1:13" ht="15.5">
      <c r="A52" s="558"/>
      <c r="B52" s="121" t="s">
        <v>718</v>
      </c>
      <c r="D52" s="483"/>
      <c r="F52" s="339">
        <v>110</v>
      </c>
      <c r="G52" s="120"/>
      <c r="H52" s="339">
        <v>110</v>
      </c>
      <c r="I52" s="30"/>
      <c r="J52" s="185">
        <v>0</v>
      </c>
      <c r="K52" s="30"/>
      <c r="L52" s="339">
        <v>110</v>
      </c>
      <c r="M52" s="30"/>
    </row>
    <row r="53" spans="1:13" ht="15.5">
      <c r="A53" s="558"/>
      <c r="B53" s="121" t="s">
        <v>718</v>
      </c>
      <c r="D53" s="118" t="s">
        <v>126</v>
      </c>
      <c r="F53" s="339">
        <v>83</v>
      </c>
      <c r="G53" s="120"/>
      <c r="H53" s="339">
        <v>83</v>
      </c>
      <c r="I53" s="30"/>
      <c r="J53" s="185">
        <v>0</v>
      </c>
      <c r="K53" s="30"/>
      <c r="L53" s="339">
        <v>83</v>
      </c>
      <c r="M53" s="30"/>
    </row>
    <row r="54" spans="1:13" ht="15.5">
      <c r="A54" s="558"/>
      <c r="B54" s="121"/>
      <c r="D54" s="118"/>
      <c r="F54" s="339"/>
      <c r="G54" s="120"/>
      <c r="H54" s="339"/>
      <c r="I54" s="30"/>
      <c r="J54" s="185"/>
      <c r="K54" s="30"/>
      <c r="L54" s="339"/>
      <c r="M54" s="30"/>
    </row>
    <row r="55" spans="1:13" ht="15.5">
      <c r="A55" s="558"/>
      <c r="B55" s="121" t="s">
        <v>719</v>
      </c>
      <c r="D55" s="483"/>
      <c r="F55" s="339">
        <v>110</v>
      </c>
      <c r="G55" s="120"/>
      <c r="H55" s="339">
        <v>110</v>
      </c>
      <c r="I55" s="30"/>
      <c r="J55" s="185">
        <v>0</v>
      </c>
      <c r="K55" s="30"/>
      <c r="L55" s="339">
        <v>110</v>
      </c>
      <c r="M55" s="30"/>
    </row>
    <row r="56" spans="1:13" ht="15.5">
      <c r="A56" s="558"/>
      <c r="B56" s="121" t="s">
        <v>719</v>
      </c>
      <c r="D56" s="118" t="s">
        <v>126</v>
      </c>
      <c r="F56" s="339">
        <v>83</v>
      </c>
      <c r="G56" s="120"/>
      <c r="H56" s="339">
        <v>83</v>
      </c>
      <c r="I56" s="30"/>
      <c r="J56" s="185">
        <v>0</v>
      </c>
      <c r="K56" s="30"/>
      <c r="L56" s="339">
        <v>83</v>
      </c>
      <c r="M56" s="30"/>
    </row>
    <row r="57" spans="1:13" ht="15.5">
      <c r="A57" s="558"/>
      <c r="B57" s="121"/>
      <c r="D57" s="118"/>
      <c r="F57" s="339"/>
      <c r="G57" s="120"/>
      <c r="H57" s="339"/>
      <c r="I57" s="30"/>
      <c r="J57" s="185"/>
      <c r="K57" s="30"/>
      <c r="L57" s="339"/>
      <c r="M57" s="30"/>
    </row>
    <row r="58" spans="1:13" ht="15.5">
      <c r="A58" s="558"/>
      <c r="B58" s="125" t="s">
        <v>720</v>
      </c>
      <c r="D58" s="483"/>
      <c r="F58" s="339">
        <v>300</v>
      </c>
      <c r="G58" s="120"/>
      <c r="H58" s="339">
        <v>300</v>
      </c>
      <c r="I58" s="30"/>
      <c r="J58" s="185">
        <v>0</v>
      </c>
      <c r="K58" s="30"/>
      <c r="L58" s="339">
        <v>300</v>
      </c>
      <c r="M58" s="30"/>
    </row>
    <row r="59" spans="1:13" ht="15.5">
      <c r="A59" s="558"/>
      <c r="B59" s="125" t="s">
        <v>720</v>
      </c>
      <c r="D59" s="118" t="s">
        <v>126</v>
      </c>
      <c r="F59" s="339">
        <v>180</v>
      </c>
      <c r="G59" s="120"/>
      <c r="H59" s="339">
        <v>180</v>
      </c>
      <c r="I59" s="30"/>
      <c r="J59" s="185">
        <v>0</v>
      </c>
      <c r="K59" s="30"/>
      <c r="L59" s="339">
        <v>180</v>
      </c>
      <c r="M59" s="30"/>
    </row>
    <row r="60" spans="1:13" ht="15.5">
      <c r="A60" s="558"/>
      <c r="B60" s="121"/>
      <c r="D60" s="118"/>
      <c r="F60" s="339"/>
      <c r="G60" s="120"/>
      <c r="H60" s="339"/>
      <c r="I60" s="30"/>
      <c r="J60" s="185"/>
      <c r="K60" s="30"/>
      <c r="L60" s="339"/>
      <c r="M60" s="30"/>
    </row>
    <row r="61" spans="1:13" ht="15.5">
      <c r="A61" s="558"/>
      <c r="B61" s="121" t="s">
        <v>721</v>
      </c>
      <c r="D61" s="483"/>
      <c r="F61" s="339">
        <v>300</v>
      </c>
      <c r="G61" s="120"/>
      <c r="H61" s="339">
        <v>300</v>
      </c>
      <c r="I61" s="30"/>
      <c r="J61" s="185">
        <v>0</v>
      </c>
      <c r="K61" s="30"/>
      <c r="L61" s="339">
        <v>300</v>
      </c>
      <c r="M61" s="30"/>
    </row>
    <row r="62" spans="1:13" ht="15.5">
      <c r="A62" s="558"/>
      <c r="B62" s="121" t="s">
        <v>721</v>
      </c>
      <c r="D62" s="118" t="s">
        <v>126</v>
      </c>
      <c r="F62" s="339">
        <v>180</v>
      </c>
      <c r="G62" s="120"/>
      <c r="H62" s="340">
        <v>180</v>
      </c>
      <c r="I62" s="30"/>
      <c r="J62" s="185">
        <v>0</v>
      </c>
      <c r="K62" s="30"/>
      <c r="L62" s="340">
        <v>180</v>
      </c>
      <c r="M62" s="30"/>
    </row>
    <row r="63" spans="1:13" ht="15.5">
      <c r="A63" s="558"/>
      <c r="B63" s="121"/>
      <c r="D63" s="118"/>
      <c r="F63" s="340"/>
      <c r="G63" s="123"/>
      <c r="H63" s="340"/>
      <c r="I63" s="30"/>
      <c r="J63" s="185"/>
      <c r="K63" s="30"/>
      <c r="L63" s="340"/>
      <c r="M63" s="30"/>
    </row>
    <row r="64" spans="1:13" ht="15.5">
      <c r="A64" s="558"/>
      <c r="B64" s="121" t="s">
        <v>722</v>
      </c>
      <c r="D64" s="483"/>
      <c r="F64" s="194">
        <v>50</v>
      </c>
      <c r="G64" s="118"/>
      <c r="H64" s="339">
        <v>50</v>
      </c>
      <c r="I64" s="30"/>
      <c r="J64" s="185">
        <v>0</v>
      </c>
      <c r="K64" s="30"/>
      <c r="L64" s="194">
        <v>50</v>
      </c>
      <c r="M64" s="30"/>
    </row>
    <row r="65" spans="1:13" ht="15.5">
      <c r="A65" s="558"/>
      <c r="B65" s="121" t="s">
        <v>722</v>
      </c>
      <c r="D65" s="118" t="s">
        <v>126</v>
      </c>
      <c r="F65" s="194">
        <v>30</v>
      </c>
      <c r="G65" s="118"/>
      <c r="H65" s="339">
        <v>30</v>
      </c>
      <c r="I65" s="30"/>
      <c r="J65" s="185">
        <v>0</v>
      </c>
      <c r="K65" s="30"/>
      <c r="L65" s="194">
        <v>30</v>
      </c>
      <c r="M65" s="30"/>
    </row>
    <row r="66" spans="1:13" ht="15.5">
      <c r="A66" s="558"/>
      <c r="B66" s="118"/>
      <c r="D66" s="118"/>
      <c r="F66" s="194"/>
      <c r="G66" s="118"/>
      <c r="H66" s="339"/>
      <c r="I66" s="30"/>
      <c r="J66" s="185"/>
      <c r="K66" s="30"/>
      <c r="L66" s="194"/>
      <c r="M66" s="30"/>
    </row>
    <row r="67" spans="1:13" ht="15.5">
      <c r="A67" s="558"/>
      <c r="B67" s="121" t="s">
        <v>723</v>
      </c>
      <c r="D67" s="483"/>
      <c r="F67" s="194">
        <v>200</v>
      </c>
      <c r="G67" s="118"/>
      <c r="H67" s="339">
        <v>200</v>
      </c>
      <c r="I67" s="30"/>
      <c r="J67" s="185">
        <v>0</v>
      </c>
      <c r="K67" s="30"/>
      <c r="L67" s="194">
        <v>200</v>
      </c>
      <c r="M67" s="30"/>
    </row>
    <row r="68" spans="1:13" ht="15.5">
      <c r="A68" s="558"/>
      <c r="B68" s="121" t="s">
        <v>723</v>
      </c>
      <c r="D68" s="118" t="s">
        <v>126</v>
      </c>
      <c r="F68" s="194">
        <v>150</v>
      </c>
      <c r="G68" s="118"/>
      <c r="H68" s="339">
        <v>150</v>
      </c>
      <c r="I68" s="30"/>
      <c r="J68" s="185">
        <v>0</v>
      </c>
      <c r="K68" s="30"/>
      <c r="L68" s="194">
        <v>150</v>
      </c>
      <c r="M68" s="30"/>
    </row>
    <row r="69" spans="1:13" ht="15.5">
      <c r="A69" s="558"/>
      <c r="B69" s="118"/>
      <c r="D69" s="118"/>
      <c r="F69" s="185"/>
      <c r="G69" s="30"/>
      <c r="H69" s="185"/>
      <c r="I69" s="30"/>
      <c r="J69" s="185"/>
      <c r="K69" s="30"/>
      <c r="L69" s="185"/>
      <c r="M69" s="30"/>
    </row>
    <row r="70" spans="1:13" ht="15.5">
      <c r="A70" s="558"/>
      <c r="B70" s="126" t="s">
        <v>724</v>
      </c>
      <c r="D70" s="118"/>
      <c r="F70" s="185">
        <v>400</v>
      </c>
      <c r="G70" s="30"/>
      <c r="H70" s="185">
        <v>400</v>
      </c>
      <c r="I70" s="30"/>
      <c r="J70" s="185">
        <v>0</v>
      </c>
      <c r="K70" s="30"/>
      <c r="L70" s="185">
        <f>SUM(H70:K70)</f>
        <v>400</v>
      </c>
      <c r="M70" s="30"/>
    </row>
    <row r="71" spans="1:13" ht="15.5">
      <c r="A71" s="558"/>
      <c r="B71" s="118" t="s">
        <v>724</v>
      </c>
      <c r="D71" s="118" t="s">
        <v>126</v>
      </c>
      <c r="F71" s="185">
        <v>240</v>
      </c>
      <c r="G71" s="30"/>
      <c r="H71" s="185">
        <v>240</v>
      </c>
      <c r="I71" s="30"/>
      <c r="J71" s="185">
        <v>0</v>
      </c>
      <c r="K71" s="30"/>
      <c r="L71" s="185">
        <f>SUM(H71:K71)</f>
        <v>240</v>
      </c>
      <c r="M71" s="30"/>
    </row>
    <row r="72" spans="1:13" ht="15.5">
      <c r="A72" s="558"/>
      <c r="B72" s="118"/>
      <c r="D72" s="118"/>
      <c r="F72" s="185"/>
      <c r="G72" s="30"/>
      <c r="H72" s="185"/>
      <c r="I72" s="30"/>
      <c r="J72" s="185"/>
      <c r="K72" s="30"/>
      <c r="L72" s="185"/>
      <c r="M72" s="30"/>
    </row>
    <row r="73" spans="1:13" ht="15.5">
      <c r="A73" s="558"/>
      <c r="B73" s="126" t="s">
        <v>259</v>
      </c>
      <c r="D73" s="118"/>
      <c r="F73" s="185">
        <v>100</v>
      </c>
      <c r="G73" s="30"/>
      <c r="H73" s="185">
        <v>100</v>
      </c>
      <c r="I73" s="30"/>
      <c r="J73" s="185">
        <v>0</v>
      </c>
      <c r="K73" s="30"/>
      <c r="L73" s="185">
        <f>SUM(H73:K73)</f>
        <v>100</v>
      </c>
      <c r="M73" s="30"/>
    </row>
    <row r="74" spans="1:13" ht="15.5">
      <c r="A74" s="558"/>
      <c r="B74" s="126" t="s">
        <v>259</v>
      </c>
      <c r="D74" s="118" t="s">
        <v>126</v>
      </c>
      <c r="F74" s="185">
        <v>60</v>
      </c>
      <c r="G74" s="30"/>
      <c r="H74" s="185">
        <v>60</v>
      </c>
      <c r="I74" s="30"/>
      <c r="J74" s="185">
        <v>0</v>
      </c>
      <c r="K74" s="30"/>
      <c r="L74" s="185">
        <f>SUM(H74:K74)</f>
        <v>60</v>
      </c>
      <c r="M74" s="30"/>
    </row>
    <row r="75" spans="1:13" ht="15.5">
      <c r="A75" s="558"/>
      <c r="B75" s="126"/>
      <c r="D75" s="118"/>
      <c r="F75" s="185"/>
      <c r="G75" s="30"/>
      <c r="H75" s="185"/>
      <c r="I75" s="30"/>
      <c r="J75" s="185"/>
      <c r="K75" s="30"/>
      <c r="L75" s="185"/>
      <c r="M75" s="30"/>
    </row>
    <row r="76" spans="1:13" ht="15.5">
      <c r="A76" s="558"/>
      <c r="B76" s="126" t="s">
        <v>260</v>
      </c>
      <c r="D76" s="118"/>
      <c r="F76" s="185">
        <v>100</v>
      </c>
      <c r="G76" s="30"/>
      <c r="H76" s="185">
        <v>100</v>
      </c>
      <c r="I76" s="30"/>
      <c r="J76" s="185">
        <v>0</v>
      </c>
      <c r="K76" s="30"/>
      <c r="L76" s="185">
        <f>SUM(H76:K76)</f>
        <v>100</v>
      </c>
      <c r="M76" s="30"/>
    </row>
    <row r="77" spans="1:13" ht="15.5">
      <c r="A77" s="558"/>
      <c r="B77" s="126" t="s">
        <v>260</v>
      </c>
      <c r="D77" s="118" t="s">
        <v>126</v>
      </c>
      <c r="F77" s="185">
        <v>60</v>
      </c>
      <c r="G77" s="30"/>
      <c r="H77" s="185">
        <v>60</v>
      </c>
      <c r="I77" s="30"/>
      <c r="J77" s="185">
        <v>0</v>
      </c>
      <c r="K77" s="30"/>
      <c r="L77" s="185">
        <f>SUM(H77:K77)</f>
        <v>60</v>
      </c>
      <c r="M77" s="30"/>
    </row>
    <row r="78" spans="1:13" ht="15.5">
      <c r="A78" s="558"/>
      <c r="B78" s="118"/>
      <c r="D78" s="118"/>
      <c r="F78" s="185"/>
      <c r="G78" s="30"/>
      <c r="H78" s="185"/>
      <c r="I78" s="30"/>
      <c r="J78" s="185"/>
      <c r="K78" s="30"/>
      <c r="L78" s="185"/>
      <c r="M78" s="30"/>
    </row>
    <row r="79" spans="1:13" ht="15.5">
      <c r="A79" s="558"/>
      <c r="B79" s="126" t="s">
        <v>125</v>
      </c>
      <c r="D79" s="118"/>
      <c r="F79" s="185">
        <v>100</v>
      </c>
      <c r="G79" s="30"/>
      <c r="H79" s="185">
        <v>100</v>
      </c>
      <c r="I79" s="30"/>
      <c r="J79" s="185">
        <v>0</v>
      </c>
      <c r="K79" s="30"/>
      <c r="L79" s="185">
        <f t="shared" ref="L79:L80" si="2">SUM(H79:K79)</f>
        <v>100</v>
      </c>
      <c r="M79" s="30"/>
    </row>
    <row r="80" spans="1:13" ht="15.5">
      <c r="A80" s="558"/>
      <c r="B80" s="126" t="s">
        <v>125</v>
      </c>
      <c r="D80" s="118" t="s">
        <v>126</v>
      </c>
      <c r="F80" s="185">
        <v>75</v>
      </c>
      <c r="G80" s="30"/>
      <c r="H80" s="185">
        <v>75</v>
      </c>
      <c r="I80" s="30"/>
      <c r="J80" s="185">
        <v>0</v>
      </c>
      <c r="K80" s="30"/>
      <c r="L80" s="185">
        <f t="shared" si="2"/>
        <v>75</v>
      </c>
      <c r="M80" s="30"/>
    </row>
    <row r="81" spans="1:13" ht="15.5">
      <c r="A81" s="558"/>
      <c r="B81" s="118"/>
      <c r="D81" s="118"/>
      <c r="F81" s="185"/>
      <c r="G81" s="30"/>
      <c r="H81" s="185"/>
      <c r="I81" s="30"/>
      <c r="J81" s="185"/>
      <c r="K81" s="30"/>
      <c r="L81" s="185"/>
      <c r="M81" s="30"/>
    </row>
    <row r="82" spans="1:13" ht="15.5">
      <c r="A82" s="558"/>
      <c r="B82" s="125" t="s">
        <v>121</v>
      </c>
      <c r="D82" s="118"/>
      <c r="F82" s="185">
        <v>200</v>
      </c>
      <c r="G82" s="30"/>
      <c r="H82" s="185">
        <v>200</v>
      </c>
      <c r="I82" s="30"/>
      <c r="J82" s="185">
        <v>0</v>
      </c>
      <c r="K82" s="30"/>
      <c r="L82" s="185">
        <f t="shared" ref="L82:L83" si="3">SUM(H82:K82)</f>
        <v>200</v>
      </c>
      <c r="M82" s="30"/>
    </row>
    <row r="83" spans="1:13" ht="15.5">
      <c r="A83" s="558"/>
      <c r="B83" s="118" t="s">
        <v>121</v>
      </c>
      <c r="D83" s="118" t="s">
        <v>126</v>
      </c>
      <c r="F83" s="185">
        <v>150</v>
      </c>
      <c r="G83" s="30"/>
      <c r="H83" s="185">
        <v>150</v>
      </c>
      <c r="I83" s="30"/>
      <c r="J83" s="185">
        <v>0</v>
      </c>
      <c r="K83" s="30"/>
      <c r="L83" s="185">
        <f t="shared" si="3"/>
        <v>150</v>
      </c>
      <c r="M83" s="30"/>
    </row>
    <row r="84" spans="1:13" ht="15.5">
      <c r="A84" s="558"/>
      <c r="B84" s="118"/>
      <c r="D84" s="118"/>
      <c r="F84" s="185"/>
      <c r="G84" s="30"/>
      <c r="H84" s="185"/>
      <c r="I84" s="30"/>
      <c r="J84" s="185"/>
      <c r="K84" s="30"/>
      <c r="L84" s="185"/>
      <c r="M84" s="30"/>
    </row>
    <row r="85" spans="1:13" ht="15.5">
      <c r="A85" s="558"/>
      <c r="B85" s="118" t="s">
        <v>725</v>
      </c>
      <c r="D85" s="118"/>
      <c r="F85" s="185">
        <v>300</v>
      </c>
      <c r="G85" s="30"/>
      <c r="H85" s="185">
        <v>300</v>
      </c>
      <c r="I85" s="30"/>
      <c r="J85" s="185">
        <v>0</v>
      </c>
      <c r="K85" s="30"/>
      <c r="L85" s="185">
        <f>SUM(H85:K85)</f>
        <v>300</v>
      </c>
      <c r="M85" s="30"/>
    </row>
    <row r="86" spans="1:13" ht="15.5">
      <c r="A86" s="558"/>
      <c r="B86" s="118" t="s">
        <v>725</v>
      </c>
      <c r="D86" s="118" t="s">
        <v>126</v>
      </c>
      <c r="F86" s="185">
        <v>180</v>
      </c>
      <c r="G86" s="30"/>
      <c r="H86" s="185">
        <v>180</v>
      </c>
      <c r="I86" s="30"/>
      <c r="J86" s="185">
        <v>0</v>
      </c>
      <c r="K86" s="30"/>
      <c r="L86" s="185">
        <f>SUM(H86:K86)</f>
        <v>180</v>
      </c>
      <c r="M86" s="30"/>
    </row>
    <row r="87" spans="1:13" ht="15.5">
      <c r="A87" s="558"/>
      <c r="B87" s="118"/>
      <c r="C87" s="118"/>
      <c r="F87" s="185"/>
      <c r="G87" s="30"/>
      <c r="H87" s="185"/>
      <c r="I87" s="30"/>
      <c r="J87" s="185"/>
      <c r="K87" s="30"/>
      <c r="L87" s="185"/>
      <c r="M87" s="30"/>
    </row>
    <row r="88" spans="1:13" ht="15.5" hidden="1">
      <c r="A88" s="558"/>
      <c r="B88" s="118" t="s">
        <v>261</v>
      </c>
      <c r="C88" s="118"/>
      <c r="F88" s="185">
        <v>0</v>
      </c>
      <c r="G88" s="30"/>
      <c r="H88" s="185">
        <v>0</v>
      </c>
      <c r="I88" s="30"/>
      <c r="J88" s="185">
        <v>0</v>
      </c>
      <c r="K88" s="30"/>
      <c r="L88" s="185">
        <f>SUM(H88:K88)</f>
        <v>0</v>
      </c>
      <c r="M88" s="30"/>
    </row>
  </sheetData>
  <printOptions horizontalCentered="1"/>
  <pageMargins left="0.74803149606299213" right="0.74803149606299213" top="0.98425196850393704" bottom="0.98425196850393704" header="0.51181102362204722" footer="0.51181102362204722"/>
  <pageSetup paperSize="9" scale="69" firstPageNumber="80" orientation="landscape" useFirstPageNumber="1" r:id="rId1"/>
  <headerFooter alignWithMargins="0">
    <oddFooter>&amp;C&amp;"Gill Sans MT Light,Regular"Page 12.17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E2755-6A59-4EF6-8F05-E8B2602E2127}">
  <sheetPr>
    <tabColor rgb="FFFFC000"/>
  </sheetPr>
  <dimension ref="A2:K28"/>
  <sheetViews>
    <sheetView showGridLines="0" zoomScale="91" zoomScaleNormal="91" workbookViewId="0">
      <pane xSplit="3" ySplit="5" topLeftCell="D6" activePane="bottomRight" state="frozen"/>
      <selection pane="topRight" activeCell="D1" sqref="D1"/>
      <selection pane="bottomLeft" activeCell="A6" sqref="A6"/>
      <selection pane="bottomRight" activeCell="L1" sqref="L1:N1048576"/>
    </sheetView>
  </sheetViews>
  <sheetFormatPr defaultColWidth="8.7265625" defaultRowHeight="12.5"/>
  <cols>
    <col min="1" max="1" width="3.453125" style="163" customWidth="1"/>
    <col min="2" max="2" width="54.26953125" style="163" customWidth="1"/>
    <col min="3" max="3" width="2.54296875" style="163" customWidth="1"/>
    <col min="4" max="4" width="12.54296875" style="163" customWidth="1"/>
    <col min="5" max="5" width="2.453125" style="163" customWidth="1"/>
    <col min="6" max="6" width="12.54296875" style="163" customWidth="1"/>
    <col min="7" max="7" width="2.1796875" style="163" customWidth="1"/>
    <col min="8" max="8" width="12.54296875" style="163" customWidth="1"/>
    <col min="9" max="9" width="2.1796875" style="163" customWidth="1"/>
    <col min="10" max="10" width="12.54296875" style="163" customWidth="1"/>
    <col min="11" max="11" width="2.1796875" style="163" customWidth="1"/>
    <col min="12" max="16384" width="8.7265625" style="163"/>
  </cols>
  <sheetData>
    <row r="2" spans="1:11" ht="18">
      <c r="A2" s="109"/>
      <c r="B2" s="109" t="s">
        <v>679</v>
      </c>
    </row>
    <row r="3" spans="1:11" ht="15.5">
      <c r="A3" s="136"/>
      <c r="B3" s="136"/>
      <c r="C3" s="136"/>
      <c r="D3" s="60" t="s">
        <v>263</v>
      </c>
      <c r="E3" s="60"/>
      <c r="F3" s="60" t="s">
        <v>262</v>
      </c>
      <c r="G3" s="27"/>
      <c r="H3" s="27"/>
      <c r="I3" s="27"/>
      <c r="J3" s="60" t="s">
        <v>262</v>
      </c>
      <c r="K3" s="60"/>
    </row>
    <row r="4" spans="1:11" ht="31">
      <c r="A4" s="136"/>
      <c r="B4" s="136"/>
      <c r="C4" s="136"/>
      <c r="D4" s="208" t="s">
        <v>30</v>
      </c>
      <c r="E4" s="112"/>
      <c r="F4" s="208" t="s">
        <v>30</v>
      </c>
      <c r="G4" s="27"/>
      <c r="H4" s="173" t="s">
        <v>29</v>
      </c>
      <c r="I4" s="27"/>
      <c r="J4" s="173" t="s">
        <v>28</v>
      </c>
      <c r="K4" s="60"/>
    </row>
    <row r="5" spans="1:11" ht="15.5">
      <c r="A5" s="136"/>
      <c r="B5" s="136"/>
      <c r="C5" s="136"/>
      <c r="D5" s="175" t="s">
        <v>287</v>
      </c>
      <c r="E5" s="175"/>
      <c r="F5" s="175" t="s">
        <v>287</v>
      </c>
      <c r="G5" s="175"/>
      <c r="H5" s="175" t="s">
        <v>287</v>
      </c>
      <c r="I5" s="175"/>
      <c r="J5" s="175" t="s">
        <v>287</v>
      </c>
      <c r="K5" s="341"/>
    </row>
    <row r="6" spans="1:11" ht="15.5">
      <c r="B6" s="138" t="s">
        <v>680</v>
      </c>
      <c r="C6" s="136"/>
      <c r="D6" s="136"/>
      <c r="E6" s="136"/>
      <c r="F6" s="136"/>
      <c r="G6" s="136"/>
      <c r="H6" s="136"/>
      <c r="I6" s="136"/>
      <c r="J6" s="136"/>
      <c r="K6" s="136"/>
    </row>
    <row r="7" spans="1:11" ht="15.5">
      <c r="A7" s="138"/>
      <c r="B7" s="136" t="s">
        <v>681</v>
      </c>
      <c r="C7" s="136"/>
      <c r="D7" s="143">
        <v>0</v>
      </c>
      <c r="E7" s="143"/>
      <c r="F7" s="143">
        <v>0</v>
      </c>
      <c r="G7" s="143"/>
      <c r="H7" s="143">
        <v>0</v>
      </c>
      <c r="I7" s="143"/>
      <c r="J7" s="143">
        <f>SUM(F7:I7)</f>
        <v>0</v>
      </c>
      <c r="K7" s="143"/>
    </row>
    <row r="8" spans="1:11" ht="15.5">
      <c r="A8" s="136"/>
      <c r="B8" s="136" t="s">
        <v>682</v>
      </c>
      <c r="C8" s="136"/>
      <c r="D8" s="143">
        <v>320</v>
      </c>
      <c r="E8" s="143"/>
      <c r="F8" s="143">
        <f>D8*1.05</f>
        <v>336</v>
      </c>
      <c r="G8" s="143"/>
      <c r="H8" s="143">
        <v>0</v>
      </c>
      <c r="I8" s="143"/>
      <c r="J8" s="143">
        <f t="shared" ref="J8:J11" si="0">SUM(F8:I8)</f>
        <v>336</v>
      </c>
      <c r="K8" s="143"/>
    </row>
    <row r="9" spans="1:11" ht="15.5">
      <c r="A9" s="136"/>
      <c r="B9" s="136" t="s">
        <v>683</v>
      </c>
      <c r="C9" s="136"/>
      <c r="D9" s="143">
        <v>445</v>
      </c>
      <c r="E9" s="143"/>
      <c r="F9" s="143">
        <f>D9*1.05168</f>
        <v>467.99759999999998</v>
      </c>
      <c r="G9" s="143"/>
      <c r="H9" s="143">
        <v>0</v>
      </c>
      <c r="I9" s="143"/>
      <c r="J9" s="143">
        <f t="shared" si="0"/>
        <v>467.99759999999998</v>
      </c>
      <c r="K9" s="143"/>
    </row>
    <row r="10" spans="1:11" ht="15.5">
      <c r="A10" s="136"/>
      <c r="B10" s="136" t="s">
        <v>684</v>
      </c>
      <c r="C10" s="136"/>
      <c r="D10" s="143">
        <v>760</v>
      </c>
      <c r="E10" s="143"/>
      <c r="F10" s="342">
        <f>D10*1.03947</f>
        <v>789.99719999999991</v>
      </c>
      <c r="G10" s="143"/>
      <c r="H10" s="143">
        <v>0</v>
      </c>
      <c r="I10" s="143"/>
      <c r="J10" s="143">
        <f t="shared" si="0"/>
        <v>789.99719999999991</v>
      </c>
      <c r="K10" s="143"/>
    </row>
    <row r="11" spans="1:11" ht="15.5">
      <c r="A11" s="136"/>
      <c r="B11" s="136" t="s">
        <v>685</v>
      </c>
      <c r="C11" s="136"/>
      <c r="D11" s="143">
        <v>103.95</v>
      </c>
      <c r="E11" s="143"/>
      <c r="F11" s="342">
        <f>D11*1.0582</f>
        <v>109.99989000000001</v>
      </c>
      <c r="G11" s="143"/>
      <c r="H11" s="143">
        <v>0</v>
      </c>
      <c r="I11" s="143"/>
      <c r="J11" s="143">
        <f t="shared" si="0"/>
        <v>109.99989000000001</v>
      </c>
      <c r="K11" s="143"/>
    </row>
    <row r="12" spans="1:11" ht="15.5">
      <c r="A12" s="136"/>
      <c r="B12" s="136"/>
      <c r="C12" s="136"/>
      <c r="D12" s="143"/>
      <c r="E12" s="143"/>
      <c r="F12" s="342"/>
      <c r="G12" s="143"/>
      <c r="H12" s="143"/>
      <c r="I12" s="143"/>
      <c r="J12" s="143"/>
      <c r="K12" s="143"/>
    </row>
    <row r="13" spans="1:11" ht="15.5">
      <c r="B13" s="138" t="s">
        <v>686</v>
      </c>
      <c r="C13" s="136"/>
      <c r="D13" s="143"/>
      <c r="E13" s="143"/>
      <c r="F13" s="342"/>
      <c r="G13" s="143"/>
      <c r="H13" s="143"/>
      <c r="I13" s="143"/>
      <c r="J13" s="143"/>
      <c r="K13" s="143"/>
    </row>
    <row r="14" spans="1:11" ht="15.5">
      <c r="A14" s="136"/>
      <c r="B14" s="136" t="s">
        <v>681</v>
      </c>
      <c r="C14" s="136"/>
      <c r="D14" s="143">
        <v>0</v>
      </c>
      <c r="E14" s="143"/>
      <c r="F14" s="342">
        <v>0</v>
      </c>
      <c r="G14" s="143"/>
      <c r="H14" s="143">
        <v>0</v>
      </c>
      <c r="I14" s="143"/>
      <c r="J14" s="143">
        <f t="shared" ref="J14:J16" si="1">SUM(F14:I14)</f>
        <v>0</v>
      </c>
      <c r="K14" s="143"/>
    </row>
    <row r="15" spans="1:11" ht="15.5">
      <c r="A15" s="136"/>
      <c r="B15" s="136" t="s">
        <v>687</v>
      </c>
      <c r="C15" s="136"/>
      <c r="D15" s="143">
        <v>290.85000000000002</v>
      </c>
      <c r="E15" s="143"/>
      <c r="F15" s="342">
        <f>D15*1.05+0.61</f>
        <v>306.00250000000005</v>
      </c>
      <c r="G15" s="143"/>
      <c r="H15" s="143">
        <v>0</v>
      </c>
      <c r="I15" s="143"/>
      <c r="J15" s="143">
        <f t="shared" si="1"/>
        <v>306.00250000000005</v>
      </c>
      <c r="K15" s="143"/>
    </row>
    <row r="16" spans="1:11" ht="15.5">
      <c r="A16" s="136"/>
      <c r="B16" s="136" t="s">
        <v>688</v>
      </c>
      <c r="C16" s="136"/>
      <c r="D16" s="143">
        <v>111.3</v>
      </c>
      <c r="E16" s="143"/>
      <c r="F16" s="342">
        <f>D16*1.0602</f>
        <v>118.00026</v>
      </c>
      <c r="G16" s="143"/>
      <c r="H16" s="143">
        <v>0</v>
      </c>
      <c r="I16" s="143"/>
      <c r="J16" s="143">
        <f t="shared" si="1"/>
        <v>118.00026</v>
      </c>
      <c r="K16" s="143"/>
    </row>
    <row r="17" spans="1:11" ht="15.5">
      <c r="A17" s="136"/>
      <c r="B17" s="136"/>
      <c r="C17" s="136"/>
      <c r="D17" s="143"/>
      <c r="E17" s="143"/>
      <c r="F17" s="143"/>
      <c r="G17" s="143"/>
      <c r="H17" s="143"/>
      <c r="I17" s="143"/>
      <c r="J17" s="143"/>
      <c r="K17" s="143"/>
    </row>
    <row r="18" spans="1:11" ht="15.5">
      <c r="A18" s="138" t="s">
        <v>689</v>
      </c>
      <c r="B18" s="136"/>
      <c r="C18" s="136"/>
      <c r="D18" s="143"/>
      <c r="E18" s="143"/>
      <c r="F18" s="143"/>
      <c r="G18" s="143"/>
      <c r="H18" s="143"/>
      <c r="I18" s="143"/>
      <c r="J18" s="143"/>
      <c r="K18" s="143"/>
    </row>
    <row r="19" spans="1:11" ht="15.5">
      <c r="A19" s="136"/>
      <c r="B19" s="274" t="s">
        <v>690</v>
      </c>
      <c r="C19" s="136"/>
      <c r="D19" s="143">
        <v>94.5</v>
      </c>
      <c r="E19" s="143"/>
      <c r="F19" s="143">
        <f>D19*1.0582</f>
        <v>99.999899999999997</v>
      </c>
      <c r="G19" s="143"/>
      <c r="H19" s="143">
        <v>0</v>
      </c>
      <c r="I19" s="143"/>
      <c r="J19" s="143">
        <f t="shared" ref="J19:J23" si="2">SUM(F19:I19)</f>
        <v>99.999899999999997</v>
      </c>
      <c r="K19" s="143"/>
    </row>
    <row r="20" spans="1:11" ht="15.5">
      <c r="A20" s="136"/>
      <c r="B20" s="136" t="s">
        <v>691</v>
      </c>
      <c r="C20" s="136"/>
      <c r="D20" s="143">
        <v>70.349999999999994</v>
      </c>
      <c r="E20" s="143"/>
      <c r="F20" s="143">
        <f>D20*1.0661</f>
        <v>75.000135</v>
      </c>
      <c r="G20" s="143"/>
      <c r="H20" s="143">
        <v>0</v>
      </c>
      <c r="I20" s="143"/>
      <c r="J20" s="143">
        <f t="shared" si="2"/>
        <v>75.000135</v>
      </c>
      <c r="K20" s="143"/>
    </row>
    <row r="21" spans="1:11" ht="15.5">
      <c r="A21" s="136"/>
      <c r="B21" s="136" t="s">
        <v>692</v>
      </c>
      <c r="C21" s="136"/>
      <c r="D21" s="143">
        <v>36.75</v>
      </c>
      <c r="E21" s="143"/>
      <c r="F21" s="143">
        <f>D21*1.06122</f>
        <v>38.999835000000004</v>
      </c>
      <c r="G21" s="143"/>
      <c r="H21" s="143">
        <v>0</v>
      </c>
      <c r="I21" s="143"/>
      <c r="J21" s="143">
        <f t="shared" si="2"/>
        <v>38.999835000000004</v>
      </c>
      <c r="K21" s="143"/>
    </row>
    <row r="22" spans="1:11" ht="15.5">
      <c r="A22" s="136"/>
      <c r="B22" s="136" t="s">
        <v>693</v>
      </c>
      <c r="C22" s="136"/>
      <c r="D22" s="143">
        <v>49.35</v>
      </c>
      <c r="E22" s="143"/>
      <c r="F22" s="143">
        <f>D22*1.0537</f>
        <v>52.000095000000009</v>
      </c>
      <c r="G22" s="143"/>
      <c r="H22" s="143">
        <v>0</v>
      </c>
      <c r="I22" s="143"/>
      <c r="J22" s="143">
        <f t="shared" si="2"/>
        <v>52.000095000000009</v>
      </c>
      <c r="K22" s="143"/>
    </row>
    <row r="23" spans="1:11" ht="15.5">
      <c r="A23" s="136"/>
      <c r="B23" s="274" t="s">
        <v>694</v>
      </c>
      <c r="C23" s="136"/>
      <c r="D23" s="143">
        <v>0</v>
      </c>
      <c r="E23" s="143"/>
      <c r="F23" s="143">
        <v>25</v>
      </c>
      <c r="G23" s="143"/>
      <c r="H23" s="342">
        <f>F23*0.2</f>
        <v>5</v>
      </c>
      <c r="I23" s="143"/>
      <c r="J23" s="143">
        <f t="shared" si="2"/>
        <v>30</v>
      </c>
      <c r="K23" s="343"/>
    </row>
    <row r="24" spans="1:11" ht="15.5">
      <c r="A24" s="136"/>
      <c r="B24" s="136"/>
      <c r="C24" s="136"/>
      <c r="D24" s="143"/>
      <c r="E24" s="143"/>
      <c r="F24" s="143"/>
      <c r="G24" s="143"/>
      <c r="H24" s="143"/>
      <c r="I24" s="143"/>
      <c r="J24" s="143"/>
      <c r="K24" s="143"/>
    </row>
    <row r="25" spans="1:11" ht="15.5">
      <c r="A25" s="138" t="s">
        <v>695</v>
      </c>
      <c r="B25" s="136"/>
      <c r="C25" s="136"/>
      <c r="D25" s="143"/>
      <c r="E25" s="143"/>
      <c r="F25" s="143"/>
      <c r="G25" s="143"/>
      <c r="H25" s="143"/>
      <c r="I25" s="143"/>
      <c r="J25" s="143"/>
      <c r="K25" s="143"/>
    </row>
    <row r="26" spans="1:11" ht="15.5">
      <c r="A26" s="136"/>
      <c r="B26" s="136"/>
      <c r="C26" s="136"/>
      <c r="D26" s="143"/>
      <c r="E26" s="143"/>
      <c r="F26" s="143"/>
      <c r="G26" s="143"/>
      <c r="H26" s="143"/>
      <c r="I26" s="143"/>
      <c r="J26" s="143"/>
      <c r="K26" s="143"/>
    </row>
    <row r="27" spans="1:11" ht="15.5">
      <c r="A27" s="136"/>
      <c r="B27" s="136"/>
      <c r="C27" s="136"/>
      <c r="D27" s="143"/>
      <c r="E27" s="143"/>
      <c r="F27" s="143"/>
      <c r="G27" s="143"/>
      <c r="H27" s="143"/>
      <c r="I27" s="143"/>
      <c r="J27" s="143"/>
      <c r="K27" s="143"/>
    </row>
    <row r="28" spans="1:11" ht="15.5">
      <c r="A28" s="136"/>
      <c r="B28" s="136"/>
      <c r="C28" s="136"/>
      <c r="D28" s="143"/>
      <c r="E28" s="143"/>
      <c r="F28" s="143"/>
      <c r="G28" s="143"/>
      <c r="H28" s="143"/>
      <c r="I28" s="143"/>
      <c r="J28" s="143"/>
      <c r="K28" s="143"/>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2:V31"/>
  <sheetViews>
    <sheetView showGridLines="0" zoomScale="91" zoomScaleNormal="91" zoomScaleSheetLayoutView="85" workbookViewId="0">
      <pane xSplit="4" ySplit="5" topLeftCell="E14" activePane="bottomRight" state="frozen"/>
      <selection pane="topRight" activeCell="E1" sqref="E1"/>
      <selection pane="bottomLeft" activeCell="A6" sqref="A6"/>
      <selection pane="bottomRight" activeCell="O27" sqref="O27"/>
    </sheetView>
  </sheetViews>
  <sheetFormatPr defaultColWidth="9.1796875" defaultRowHeight="12.5"/>
  <cols>
    <col min="1" max="1" width="4.54296875" style="29" customWidth="1"/>
    <col min="2" max="2" width="39.81640625" style="29" customWidth="1"/>
    <col min="3" max="3" width="3.81640625" style="29" customWidth="1"/>
    <col min="4" max="4" width="2" style="29" customWidth="1"/>
    <col min="5" max="5" width="14.26953125" style="29" hidden="1" customWidth="1"/>
    <col min="6" max="6" width="13.1796875" style="29" hidden="1" customWidth="1"/>
    <col min="7" max="7" width="13.1796875" style="31" customWidth="1"/>
    <col min="8" max="8" width="2.26953125" style="31" customWidth="1"/>
    <col min="9" max="9" width="14.81640625" style="31" hidden="1" customWidth="1"/>
    <col min="10" max="10" width="13.1796875" style="31" hidden="1" customWidth="1"/>
    <col min="11" max="11" width="13.1796875" style="29" customWidth="1"/>
    <col min="12" max="12" width="2.26953125" style="29" customWidth="1"/>
    <col min="13" max="13" width="9.54296875" style="29" customWidth="1"/>
    <col min="14" max="14" width="2.26953125" style="29" customWidth="1"/>
    <col min="15" max="15" width="12.54296875" style="29" customWidth="1"/>
    <col min="16" max="16" width="2.453125" style="29" customWidth="1"/>
    <col min="17" max="17" width="11" style="346" customWidth="1"/>
    <col min="18" max="16384" width="9.1796875" style="29"/>
  </cols>
  <sheetData>
    <row r="2" spans="1:19" s="20" customFormat="1" ht="19.5" customHeight="1">
      <c r="B2" s="156" t="s">
        <v>272</v>
      </c>
      <c r="G2" s="344"/>
      <c r="H2" s="344"/>
      <c r="I2" s="344"/>
      <c r="J2" s="344"/>
      <c r="Q2" s="345"/>
      <c r="S2" s="290"/>
    </row>
    <row r="3" spans="1:19" ht="13.5" customHeight="1">
      <c r="A3" s="67"/>
    </row>
    <row r="4" spans="1:19" ht="15.5">
      <c r="A4" s="59"/>
      <c r="B4" s="59"/>
      <c r="C4" s="59"/>
      <c r="D4" s="59"/>
      <c r="E4" s="60" t="s">
        <v>702</v>
      </c>
      <c r="F4" s="60" t="s">
        <v>702</v>
      </c>
      <c r="G4" s="60" t="s">
        <v>814</v>
      </c>
      <c r="H4" s="60"/>
      <c r="I4" s="60" t="s">
        <v>814</v>
      </c>
      <c r="J4" s="60" t="s">
        <v>814</v>
      </c>
      <c r="K4" s="60" t="s">
        <v>868</v>
      </c>
      <c r="L4" s="27"/>
      <c r="N4" s="27"/>
      <c r="O4" s="60" t="s">
        <v>868</v>
      </c>
      <c r="P4" s="28"/>
    </row>
    <row r="5" spans="1:19" s="350" customFormat="1" ht="31">
      <c r="A5" s="115"/>
      <c r="B5" s="115"/>
      <c r="C5" s="115"/>
      <c r="D5" s="115"/>
      <c r="E5" s="207" t="s">
        <v>223</v>
      </c>
      <c r="F5" s="207" t="s">
        <v>273</v>
      </c>
      <c r="G5" s="347" t="s">
        <v>274</v>
      </c>
      <c r="H5" s="110"/>
      <c r="I5" s="207" t="s">
        <v>223</v>
      </c>
      <c r="J5" s="348" t="s">
        <v>273</v>
      </c>
      <c r="K5" s="347" t="s">
        <v>274</v>
      </c>
      <c r="L5" s="112"/>
      <c r="M5" s="173" t="s">
        <v>29</v>
      </c>
      <c r="N5" s="112"/>
      <c r="O5" s="208" t="s">
        <v>28</v>
      </c>
      <c r="P5" s="157"/>
      <c r="Q5" s="349"/>
    </row>
    <row r="6" spans="1:19" ht="15.5">
      <c r="A6" s="59"/>
      <c r="B6" s="59"/>
      <c r="C6" s="59"/>
      <c r="D6" s="59"/>
      <c r="E6" s="351" t="s">
        <v>287</v>
      </c>
      <c r="F6" s="351" t="s">
        <v>287</v>
      </c>
      <c r="G6" s="351" t="s">
        <v>287</v>
      </c>
      <c r="H6" s="211"/>
      <c r="I6" s="351" t="s">
        <v>287</v>
      </c>
      <c r="J6" s="351" t="s">
        <v>287</v>
      </c>
      <c r="K6" s="351" t="s">
        <v>287</v>
      </c>
      <c r="L6" s="211"/>
      <c r="M6" s="213" t="s">
        <v>697</v>
      </c>
      <c r="N6" s="211"/>
      <c r="O6" s="352" t="s">
        <v>696</v>
      </c>
      <c r="P6" s="210"/>
      <c r="Q6" s="353"/>
      <c r="R6" s="210"/>
    </row>
    <row r="7" spans="1:19" ht="9" customHeight="1">
      <c r="A7" s="59"/>
      <c r="B7" s="59"/>
      <c r="C7" s="59"/>
      <c r="D7" s="59"/>
      <c r="E7" s="215"/>
      <c r="F7" s="171"/>
      <c r="G7" s="354"/>
      <c r="H7" s="355"/>
      <c r="I7" s="354"/>
      <c r="J7" s="355"/>
      <c r="K7" s="354"/>
      <c r="L7" s="355"/>
      <c r="M7" s="354"/>
      <c r="N7" s="355"/>
      <c r="O7" s="354"/>
      <c r="P7" s="171"/>
      <c r="Q7" s="353"/>
      <c r="R7" s="210"/>
    </row>
    <row r="8" spans="1:19" ht="15.5">
      <c r="A8" s="59"/>
      <c r="B8" s="630" t="s">
        <v>1040</v>
      </c>
      <c r="C8" s="630"/>
      <c r="D8" s="356"/>
      <c r="E8" s="215"/>
      <c r="F8" s="136"/>
      <c r="G8" s="216"/>
      <c r="H8" s="209"/>
      <c r="I8" s="216"/>
      <c r="J8" s="209"/>
      <c r="K8" s="216"/>
      <c r="L8" s="136"/>
      <c r="M8" s="218"/>
      <c r="N8" s="136"/>
      <c r="O8" s="215"/>
      <c r="P8" s="136"/>
    </row>
    <row r="9" spans="1:19" ht="31" customHeight="1">
      <c r="A9" s="59"/>
      <c r="B9" s="115" t="s">
        <v>1039</v>
      </c>
      <c r="C9" s="476"/>
      <c r="D9" s="476"/>
      <c r="E9" s="215"/>
      <c r="F9" s="136"/>
      <c r="G9" s="216">
        <v>60.54</v>
      </c>
      <c r="H9" s="209"/>
      <c r="I9" s="216"/>
      <c r="J9" s="209"/>
      <c r="K9" s="216">
        <v>67.2</v>
      </c>
      <c r="L9" s="136"/>
      <c r="M9" s="218">
        <v>0</v>
      </c>
      <c r="N9" s="136"/>
      <c r="O9" s="218">
        <f>K9+M9</f>
        <v>67.2</v>
      </c>
      <c r="P9" s="136"/>
    </row>
    <row r="10" spans="1:19" ht="31" customHeight="1">
      <c r="A10" s="59"/>
      <c r="B10" s="115" t="s">
        <v>1041</v>
      </c>
      <c r="C10" s="476"/>
      <c r="D10" s="476"/>
      <c r="E10" s="215"/>
      <c r="F10" s="136"/>
      <c r="G10" s="216">
        <v>202</v>
      </c>
      <c r="H10" s="209"/>
      <c r="I10" s="216"/>
      <c r="J10" s="209"/>
      <c r="K10" s="216">
        <v>222.2</v>
      </c>
      <c r="L10" s="136"/>
      <c r="M10" s="218"/>
      <c r="N10" s="136"/>
      <c r="O10" s="218">
        <f t="shared" ref="O10:O12" si="0">K10+M10</f>
        <v>222.2</v>
      </c>
      <c r="P10" s="136"/>
    </row>
    <row r="11" spans="1:19" ht="31" customHeight="1">
      <c r="A11" s="59"/>
      <c r="B11" s="115" t="s">
        <v>1042</v>
      </c>
      <c r="C11" s="476"/>
      <c r="D11" s="476"/>
      <c r="E11" s="215"/>
      <c r="F11" s="136"/>
      <c r="G11" s="216">
        <v>236.54</v>
      </c>
      <c r="H11" s="209"/>
      <c r="I11" s="216"/>
      <c r="J11" s="209"/>
      <c r="K11" s="216">
        <v>260.19</v>
      </c>
      <c r="L11" s="136"/>
      <c r="M11" s="218"/>
      <c r="N11" s="136"/>
      <c r="O11" s="218">
        <f t="shared" si="0"/>
        <v>260.19</v>
      </c>
      <c r="P11" s="136"/>
    </row>
    <row r="12" spans="1:19" ht="31" customHeight="1">
      <c r="A12" s="59"/>
      <c r="B12" s="115" t="s">
        <v>1043</v>
      </c>
      <c r="C12" s="476"/>
      <c r="D12" s="476"/>
      <c r="E12" s="215"/>
      <c r="F12" s="136"/>
      <c r="G12" s="216">
        <v>266.66000000000003</v>
      </c>
      <c r="H12" s="209"/>
      <c r="I12" s="216"/>
      <c r="J12" s="209"/>
      <c r="K12" s="216">
        <v>293.33</v>
      </c>
      <c r="L12" s="136"/>
      <c r="M12" s="218"/>
      <c r="N12" s="136"/>
      <c r="O12" s="218">
        <f t="shared" si="0"/>
        <v>293.33</v>
      </c>
      <c r="P12" s="136"/>
    </row>
    <row r="13" spans="1:19" ht="15.5">
      <c r="A13" s="59"/>
      <c r="B13" s="59"/>
      <c r="C13" s="59"/>
      <c r="D13" s="59"/>
      <c r="E13" s="214"/>
      <c r="F13" s="59"/>
      <c r="G13" s="217"/>
      <c r="H13" s="61"/>
      <c r="I13" s="217"/>
      <c r="J13" s="61"/>
      <c r="K13" s="214"/>
      <c r="L13" s="59"/>
      <c r="M13" s="214"/>
      <c r="N13" s="59"/>
      <c r="O13" s="214"/>
      <c r="P13" s="59"/>
    </row>
    <row r="14" spans="1:19" ht="15.65" customHeight="1">
      <c r="B14" s="67" t="s">
        <v>275</v>
      </c>
      <c r="C14" s="59"/>
      <c r="D14" s="59"/>
      <c r="E14" s="214"/>
      <c r="F14" s="59"/>
      <c r="G14" s="217"/>
      <c r="H14" s="61"/>
      <c r="I14" s="217"/>
      <c r="J14" s="61"/>
      <c r="K14" s="214"/>
      <c r="L14" s="59"/>
      <c r="M14" s="214"/>
      <c r="N14" s="59"/>
      <c r="O14" s="214"/>
      <c r="P14" s="59"/>
    </row>
    <row r="15" spans="1:19" ht="15.5">
      <c r="B15" s="59" t="s">
        <v>276</v>
      </c>
      <c r="C15" s="59"/>
      <c r="D15" s="59"/>
      <c r="E15" s="214"/>
      <c r="F15" s="59"/>
      <c r="G15" s="217"/>
      <c r="H15" s="61"/>
      <c r="I15" s="217"/>
      <c r="J15" s="61"/>
      <c r="K15" s="214"/>
      <c r="L15" s="59"/>
      <c r="M15" s="214"/>
      <c r="N15" s="59"/>
      <c r="O15" s="357"/>
      <c r="P15" s="59"/>
      <c r="Q15" s="358"/>
    </row>
    <row r="16" spans="1:19" ht="6.75" customHeight="1">
      <c r="A16" s="59"/>
      <c r="B16" s="59"/>
      <c r="C16" s="59"/>
      <c r="D16" s="59"/>
      <c r="E16" s="214"/>
      <c r="F16" s="59"/>
      <c r="G16" s="217"/>
      <c r="H16" s="61"/>
      <c r="I16" s="217"/>
      <c r="J16" s="61"/>
      <c r="K16" s="214"/>
      <c r="L16" s="59"/>
      <c r="M16" s="214"/>
      <c r="N16" s="59"/>
      <c r="O16" s="357"/>
      <c r="P16" s="59"/>
    </row>
    <row r="17" spans="1:22" ht="16.5" customHeight="1">
      <c r="A17" s="59"/>
      <c r="B17" s="63">
        <v>5</v>
      </c>
      <c r="C17" s="59"/>
      <c r="D17" s="59"/>
      <c r="E17" s="217">
        <v>500</v>
      </c>
      <c r="F17" s="61">
        <v>334</v>
      </c>
      <c r="G17" s="217">
        <v>876</v>
      </c>
      <c r="H17" s="61"/>
      <c r="I17" s="217">
        <v>525</v>
      </c>
      <c r="J17" s="61">
        <v>351</v>
      </c>
      <c r="K17" s="217">
        <v>937.32</v>
      </c>
      <c r="L17" s="59"/>
      <c r="M17" s="250">
        <v>0</v>
      </c>
      <c r="N17" s="59"/>
      <c r="O17" s="217">
        <f>K17</f>
        <v>937.32</v>
      </c>
      <c r="P17" s="59"/>
      <c r="Q17" s="359"/>
    </row>
    <row r="18" spans="1:22" s="59" customFormat="1" ht="15.5">
      <c r="B18" s="63">
        <v>6</v>
      </c>
      <c r="E18" s="217">
        <f>493+18</f>
        <v>511</v>
      </c>
      <c r="F18" s="61">
        <f>330+13</f>
        <v>343</v>
      </c>
      <c r="G18" s="217">
        <f>G17+33</f>
        <v>909</v>
      </c>
      <c r="H18" s="61"/>
      <c r="I18" s="217">
        <f>I17+19</f>
        <v>544</v>
      </c>
      <c r="J18" s="61">
        <f>J17+14</f>
        <v>365</v>
      </c>
      <c r="K18" s="217">
        <f>K17+35.31</f>
        <v>972.63000000000011</v>
      </c>
      <c r="L18" s="62"/>
      <c r="M18" s="250">
        <v>0</v>
      </c>
      <c r="N18" s="62"/>
      <c r="O18" s="217">
        <f>K18</f>
        <v>972.63000000000011</v>
      </c>
    </row>
    <row r="19" spans="1:22" s="59" customFormat="1" ht="15.65" customHeight="1">
      <c r="B19" s="360">
        <v>7</v>
      </c>
      <c r="C19" s="163"/>
      <c r="D19" s="163"/>
      <c r="E19" s="217">
        <f>510+18</f>
        <v>528</v>
      </c>
      <c r="F19" s="61">
        <f>342+13</f>
        <v>355</v>
      </c>
      <c r="G19" s="217">
        <f>G18+33</f>
        <v>942</v>
      </c>
      <c r="H19" s="61"/>
      <c r="I19" s="217">
        <f t="shared" ref="I19:I22" si="1">I18+19</f>
        <v>563</v>
      </c>
      <c r="J19" s="61">
        <f t="shared" ref="J19:J22" si="2">J18+14</f>
        <v>379</v>
      </c>
      <c r="K19" s="217">
        <f t="shared" ref="K19:K22" si="3">K18+35.31</f>
        <v>1007.94</v>
      </c>
      <c r="L19" s="62"/>
      <c r="M19" s="250">
        <v>0</v>
      </c>
      <c r="N19" s="62"/>
      <c r="O19" s="217">
        <f t="shared" ref="O19:O22" si="4">K19</f>
        <v>1007.94</v>
      </c>
      <c r="P19" s="61"/>
    </row>
    <row r="20" spans="1:22" s="59" customFormat="1" ht="15.5">
      <c r="B20" s="63">
        <v>8</v>
      </c>
      <c r="C20" s="30"/>
      <c r="D20" s="30"/>
      <c r="E20" s="217">
        <f>527+18</f>
        <v>545</v>
      </c>
      <c r="F20" s="61">
        <f>354+13</f>
        <v>367</v>
      </c>
      <c r="G20" s="217">
        <f>G19+33</f>
        <v>975</v>
      </c>
      <c r="H20" s="61"/>
      <c r="I20" s="217">
        <f t="shared" si="1"/>
        <v>582</v>
      </c>
      <c r="J20" s="61">
        <f t="shared" si="2"/>
        <v>393</v>
      </c>
      <c r="K20" s="217">
        <f t="shared" si="3"/>
        <v>1043.25</v>
      </c>
      <c r="L20" s="62"/>
      <c r="M20" s="250">
        <v>0</v>
      </c>
      <c r="N20" s="62"/>
      <c r="O20" s="217">
        <f t="shared" si="4"/>
        <v>1043.25</v>
      </c>
      <c r="P20" s="61"/>
    </row>
    <row r="21" spans="1:22" s="59" customFormat="1" ht="15.5">
      <c r="B21" s="63">
        <v>9</v>
      </c>
      <c r="C21" s="30"/>
      <c r="D21" s="30"/>
      <c r="E21" s="217">
        <f>537+18</f>
        <v>555</v>
      </c>
      <c r="F21" s="61">
        <f>402+13</f>
        <v>415</v>
      </c>
      <c r="G21" s="217">
        <f>G20+33</f>
        <v>1008</v>
      </c>
      <c r="H21" s="61"/>
      <c r="I21" s="217">
        <f t="shared" si="1"/>
        <v>601</v>
      </c>
      <c r="J21" s="61">
        <f t="shared" si="2"/>
        <v>407</v>
      </c>
      <c r="K21" s="217">
        <f t="shared" si="3"/>
        <v>1078.56</v>
      </c>
      <c r="L21" s="62"/>
      <c r="M21" s="250">
        <v>0</v>
      </c>
      <c r="N21" s="62"/>
      <c r="O21" s="217">
        <f t="shared" si="4"/>
        <v>1078.56</v>
      </c>
      <c r="Q21" s="359"/>
    </row>
    <row r="22" spans="1:22" s="59" customFormat="1" ht="15.65" customHeight="1">
      <c r="B22" s="63">
        <v>10</v>
      </c>
      <c r="C22" s="30"/>
      <c r="D22" s="30"/>
      <c r="E22" s="217">
        <f>571+18</f>
        <v>589</v>
      </c>
      <c r="F22" s="61">
        <f>426+13</f>
        <v>439</v>
      </c>
      <c r="G22" s="217">
        <f>G21+33</f>
        <v>1041</v>
      </c>
      <c r="H22" s="61"/>
      <c r="I22" s="217">
        <f t="shared" si="1"/>
        <v>620</v>
      </c>
      <c r="J22" s="61">
        <f t="shared" si="2"/>
        <v>421</v>
      </c>
      <c r="K22" s="217">
        <f t="shared" si="3"/>
        <v>1113.8699999999999</v>
      </c>
      <c r="L22" s="62"/>
      <c r="M22" s="250">
        <v>0</v>
      </c>
      <c r="N22" s="62"/>
      <c r="O22" s="217">
        <f t="shared" si="4"/>
        <v>1113.8699999999999</v>
      </c>
      <c r="Q22" s="359"/>
    </row>
    <row r="23" spans="1:22" s="59" customFormat="1" ht="15.65" customHeight="1">
      <c r="C23" s="30"/>
      <c r="D23" s="30"/>
      <c r="E23" s="217"/>
      <c r="F23" s="61"/>
      <c r="G23" s="217"/>
      <c r="H23" s="61"/>
      <c r="I23" s="217"/>
      <c r="J23" s="61"/>
      <c r="K23" s="217"/>
      <c r="L23" s="62"/>
      <c r="M23" s="250"/>
      <c r="N23" s="62"/>
      <c r="O23" s="217"/>
      <c r="Q23" s="359"/>
    </row>
    <row r="24" spans="1:22" s="59" customFormat="1" ht="11.25" customHeight="1">
      <c r="B24" s="116"/>
      <c r="C24" s="61"/>
      <c r="D24" s="61"/>
      <c r="E24" s="361"/>
      <c r="F24" s="61"/>
      <c r="G24" s="217"/>
      <c r="H24" s="61"/>
      <c r="I24" s="217"/>
      <c r="J24" s="61"/>
      <c r="K24" s="214"/>
      <c r="M24" s="214"/>
      <c r="O24" s="214"/>
      <c r="Q24" s="362"/>
    </row>
    <row r="25" spans="1:22" s="59" customFormat="1" ht="15.5">
      <c r="B25" s="117" t="s">
        <v>812</v>
      </c>
      <c r="C25" s="61"/>
      <c r="D25" s="61"/>
      <c r="E25" s="361"/>
      <c r="F25" s="61"/>
      <c r="G25" s="217"/>
      <c r="H25" s="61"/>
      <c r="I25" s="217"/>
      <c r="J25" s="61"/>
      <c r="K25" s="214"/>
      <c r="M25" s="214"/>
      <c r="O25" s="214"/>
      <c r="Q25" s="362"/>
    </row>
    <row r="26" spans="1:22" s="59" customFormat="1" ht="11.25" customHeight="1">
      <c r="A26" s="67"/>
      <c r="B26" s="117"/>
      <c r="C26" s="61"/>
      <c r="D26" s="61"/>
      <c r="E26" s="361"/>
      <c r="F26" s="61"/>
      <c r="G26" s="217"/>
      <c r="H26" s="61"/>
      <c r="I26" s="217"/>
      <c r="J26" s="61"/>
      <c r="K26" s="214"/>
      <c r="M26" s="214"/>
      <c r="O26" s="214"/>
      <c r="Q26" s="362"/>
    </row>
    <row r="27" spans="1:22" s="59" customFormat="1" ht="15.5">
      <c r="B27" s="67" t="s">
        <v>277</v>
      </c>
      <c r="C27" s="61"/>
      <c r="D27" s="61"/>
      <c r="E27" s="361"/>
      <c r="F27" s="61"/>
      <c r="G27" s="217">
        <v>166</v>
      </c>
      <c r="H27" s="61"/>
      <c r="I27" s="217"/>
      <c r="J27" s="61"/>
      <c r="K27" s="217">
        <v>177.62</v>
      </c>
      <c r="M27" s="250">
        <v>0</v>
      </c>
      <c r="O27" s="217">
        <f t="shared" ref="O27" si="5">K27</f>
        <v>177.62</v>
      </c>
      <c r="Q27" s="362"/>
    </row>
    <row r="28" spans="1:22" ht="11.25" customHeight="1">
      <c r="A28" s="59"/>
      <c r="B28" s="117"/>
      <c r="C28" s="117"/>
      <c r="D28" s="117"/>
      <c r="E28" s="363"/>
      <c r="F28" s="117"/>
      <c r="G28" s="217"/>
      <c r="H28" s="61"/>
      <c r="I28" s="217"/>
      <c r="J28" s="61"/>
      <c r="K28" s="214"/>
      <c r="L28" s="59"/>
      <c r="M28" s="214"/>
      <c r="N28" s="59"/>
      <c r="O28" s="214"/>
      <c r="P28" s="67"/>
      <c r="Q28" s="362"/>
      <c r="R28" s="61"/>
      <c r="S28" s="61"/>
      <c r="T28" s="61"/>
      <c r="U28" s="59"/>
      <c r="V28" s="59"/>
    </row>
    <row r="29" spans="1:22" ht="15.5">
      <c r="B29" s="67" t="s">
        <v>278</v>
      </c>
      <c r="C29" s="364"/>
      <c r="D29" s="364"/>
      <c r="E29" s="365"/>
      <c r="F29" s="364"/>
      <c r="G29" s="217">
        <v>366</v>
      </c>
      <c r="H29" s="367"/>
      <c r="I29" s="366"/>
      <c r="J29" s="367"/>
      <c r="K29" s="217">
        <v>391.62</v>
      </c>
      <c r="M29" s="250">
        <v>0</v>
      </c>
      <c r="N29" s="59"/>
      <c r="O29" s="217">
        <f t="shared" ref="O29" si="6">K29</f>
        <v>391.62</v>
      </c>
      <c r="P29" s="59"/>
      <c r="Q29" s="362"/>
    </row>
    <row r="30" spans="1:22" ht="15.5">
      <c r="B30" s="210"/>
      <c r="C30" s="210"/>
      <c r="D30" s="210"/>
      <c r="E30" s="210"/>
      <c r="F30" s="210"/>
      <c r="G30" s="367"/>
      <c r="H30" s="367"/>
      <c r="I30" s="367"/>
      <c r="J30" s="367"/>
      <c r="P30" s="67"/>
      <c r="Q30" s="362"/>
    </row>
    <row r="31" spans="1:22" ht="15.5">
      <c r="P31" s="67"/>
      <c r="Q31" s="362"/>
    </row>
  </sheetData>
  <mergeCells count="1">
    <mergeCell ref="B8:C8"/>
  </mergeCells>
  <phoneticPr fontId="2" type="noConversion"/>
  <printOptions horizontalCentered="1"/>
  <pageMargins left="0.74803149606299213" right="0.74803149606299213" top="0.98425196850393704" bottom="0.98425196850393704" header="0.51181102362204722" footer="0.51181102362204722"/>
  <pageSetup paperSize="9" scale="82" firstPageNumber="80" orientation="landscape" useFirstPageNumber="1" r:id="rId1"/>
  <headerFooter alignWithMargins="0">
    <oddFooter>&amp;C&amp;"Gill Sans MT Light,Regular"Page 12.22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5322A-F92E-4CEF-A516-93FAA4ACFF2E}">
  <sheetPr>
    <tabColor rgb="FFFFFF00"/>
    <pageSetUpPr fitToPage="1"/>
  </sheetPr>
  <dimension ref="B2:L23"/>
  <sheetViews>
    <sheetView showGridLines="0" zoomScale="86" zoomScaleNormal="86" zoomScaleSheetLayoutView="85" workbookViewId="0">
      <pane xSplit="3" ySplit="7" topLeftCell="D8" activePane="bottomRight" state="frozen"/>
      <selection activeCell="B35" sqref="B35"/>
      <selection pane="topRight" activeCell="B35" sqref="B35"/>
      <selection pane="bottomLeft" activeCell="B35" sqref="B35"/>
      <selection pane="bottomRight" activeCell="B3" sqref="B3"/>
    </sheetView>
  </sheetViews>
  <sheetFormatPr defaultColWidth="9.1796875" defaultRowHeight="15.5"/>
  <cols>
    <col min="1" max="1" width="3.54296875" style="542" customWidth="1"/>
    <col min="2" max="2" width="66.81640625" style="542" customWidth="1"/>
    <col min="3" max="3" width="2.7265625" style="542" customWidth="1"/>
    <col min="4" max="4" width="13.54296875" style="542" bestFit="1" customWidth="1"/>
    <col min="5" max="5" width="3" style="542" customWidth="1"/>
    <col min="6" max="6" width="15.7265625" style="542" customWidth="1"/>
    <col min="7" max="7" width="2.26953125" style="30" customWidth="1"/>
    <col min="8" max="8" width="8.26953125" style="30" customWidth="1"/>
    <col min="9" max="9" width="2.453125" style="542" customWidth="1"/>
    <col min="10" max="10" width="14.26953125" style="542" customWidth="1"/>
    <col min="11" max="11" width="2.26953125" style="542" customWidth="1"/>
    <col min="12" max="12" width="10.1796875" style="542" customWidth="1"/>
    <col min="13" max="13" width="8.453125" style="542" customWidth="1"/>
    <col min="14" max="16384" width="9.1796875" style="542"/>
  </cols>
  <sheetData>
    <row r="2" spans="2:12" s="549" customFormat="1" ht="18">
      <c r="B2" s="368" t="s">
        <v>170</v>
      </c>
      <c r="G2" s="124"/>
      <c r="H2" s="124"/>
    </row>
    <row r="3" spans="2:12">
      <c r="B3" s="573" t="s">
        <v>698</v>
      </c>
    </row>
    <row r="4" spans="2:12" s="30" customFormat="1">
      <c r="C4" s="560"/>
      <c r="D4" s="537" t="s">
        <v>814</v>
      </c>
      <c r="E4" s="537"/>
      <c r="F4" s="537" t="s">
        <v>868</v>
      </c>
      <c r="G4" s="538"/>
      <c r="H4" s="538"/>
      <c r="I4" s="538"/>
      <c r="J4" s="537" t="s">
        <v>868</v>
      </c>
      <c r="K4" s="28"/>
    </row>
    <row r="5" spans="2:12" s="121" customFormat="1" ht="31">
      <c r="B5" s="561" t="s">
        <v>51</v>
      </c>
      <c r="C5" s="562"/>
      <c r="D5" s="539" t="s">
        <v>30</v>
      </c>
      <c r="E5" s="563"/>
      <c r="F5" s="539" t="s">
        <v>30</v>
      </c>
      <c r="G5" s="27"/>
      <c r="H5" s="173" t="s">
        <v>29</v>
      </c>
      <c r="I5" s="27"/>
      <c r="J5" s="173" t="s">
        <v>28</v>
      </c>
      <c r="K5" s="27"/>
    </row>
    <row r="6" spans="2:12" s="30" customFormat="1">
      <c r="D6" s="184" t="s">
        <v>284</v>
      </c>
      <c r="E6" s="175"/>
      <c r="F6" s="184" t="s">
        <v>284</v>
      </c>
      <c r="G6" s="175"/>
      <c r="H6" s="184" t="s">
        <v>285</v>
      </c>
      <c r="I6" s="175"/>
      <c r="J6" s="184" t="s">
        <v>286</v>
      </c>
      <c r="K6" s="175"/>
    </row>
    <row r="7" spans="2:12" s="146" customFormat="1" ht="19" customHeight="1">
      <c r="B7" s="564" t="s">
        <v>66</v>
      </c>
      <c r="C7" s="369"/>
      <c r="D7" s="370"/>
      <c r="F7" s="370"/>
      <c r="G7" s="30"/>
      <c r="H7" s="185"/>
      <c r="J7" s="370"/>
    </row>
    <row r="8" spans="2:12" s="30" customFormat="1" ht="20.25" customHeight="1">
      <c r="B8" s="565" t="s">
        <v>70</v>
      </c>
      <c r="C8" s="33"/>
      <c r="D8" s="566">
        <v>1000</v>
      </c>
      <c r="E8" s="546"/>
      <c r="F8" s="566">
        <v>1000</v>
      </c>
      <c r="H8" s="371" t="s">
        <v>100</v>
      </c>
      <c r="I8" s="546"/>
      <c r="J8" s="566">
        <f>+F8</f>
        <v>1000</v>
      </c>
      <c r="K8" s="483"/>
    </row>
    <row r="9" spans="2:12" s="30" customFormat="1" ht="20.25" customHeight="1">
      <c r="B9" s="567" t="s">
        <v>71</v>
      </c>
      <c r="C9" s="33"/>
      <c r="D9" s="566">
        <v>2000</v>
      </c>
      <c r="E9" s="546"/>
      <c r="F9" s="566">
        <v>2000</v>
      </c>
      <c r="H9" s="371" t="s">
        <v>100</v>
      </c>
      <c r="I9" s="546"/>
      <c r="J9" s="566">
        <f t="shared" ref="J9:J18" si="0">+F9</f>
        <v>2000</v>
      </c>
      <c r="K9" s="546"/>
    </row>
    <row r="10" spans="2:12" s="30" customFormat="1" ht="20.25" customHeight="1">
      <c r="B10" s="567" t="s">
        <v>72</v>
      </c>
      <c r="C10" s="33"/>
      <c r="D10" s="566">
        <v>4000</v>
      </c>
      <c r="E10" s="546"/>
      <c r="F10" s="566">
        <v>4000</v>
      </c>
      <c r="H10" s="371" t="s">
        <v>100</v>
      </c>
      <c r="I10" s="546"/>
      <c r="J10" s="566">
        <f t="shared" si="0"/>
        <v>4000</v>
      </c>
      <c r="K10" s="546"/>
    </row>
    <row r="11" spans="2:12" s="30" customFormat="1" ht="20.25" customHeight="1">
      <c r="B11" s="567" t="s">
        <v>69</v>
      </c>
      <c r="C11" s="33"/>
      <c r="D11" s="566">
        <v>8000</v>
      </c>
      <c r="E11" s="546"/>
      <c r="F11" s="566">
        <v>8000</v>
      </c>
      <c r="H11" s="371" t="s">
        <v>100</v>
      </c>
      <c r="I11" s="546"/>
      <c r="J11" s="566">
        <f t="shared" si="0"/>
        <v>8000</v>
      </c>
      <c r="K11" s="546"/>
    </row>
    <row r="12" spans="2:12" s="30" customFormat="1" ht="20.25" customHeight="1">
      <c r="B12" s="567" t="s">
        <v>73</v>
      </c>
      <c r="C12" s="33"/>
      <c r="D12" s="566">
        <v>16000</v>
      </c>
      <c r="E12" s="546"/>
      <c r="F12" s="566">
        <v>16000</v>
      </c>
      <c r="H12" s="371" t="s">
        <v>100</v>
      </c>
      <c r="I12" s="546"/>
      <c r="J12" s="566">
        <f t="shared" si="0"/>
        <v>16000</v>
      </c>
      <c r="K12" s="546"/>
    </row>
    <row r="13" spans="2:12" s="30" customFormat="1" ht="20.25" customHeight="1">
      <c r="B13" s="567" t="s">
        <v>88</v>
      </c>
      <c r="C13" s="547"/>
      <c r="D13" s="566">
        <v>24000</v>
      </c>
      <c r="E13" s="546"/>
      <c r="F13" s="566">
        <v>24000</v>
      </c>
      <c r="H13" s="371" t="s">
        <v>100</v>
      </c>
      <c r="I13" s="546"/>
      <c r="J13" s="566">
        <f t="shared" si="0"/>
        <v>24000</v>
      </c>
      <c r="K13" s="546"/>
    </row>
    <row r="14" spans="2:12" s="30" customFormat="1" ht="20.25" customHeight="1">
      <c r="B14" s="567" t="s">
        <v>74</v>
      </c>
      <c r="D14" s="566">
        <v>32000</v>
      </c>
      <c r="E14" s="546"/>
      <c r="F14" s="566">
        <v>32000</v>
      </c>
      <c r="H14" s="371" t="s">
        <v>100</v>
      </c>
      <c r="I14" s="568"/>
      <c r="J14" s="566">
        <f t="shared" si="0"/>
        <v>32000</v>
      </c>
      <c r="K14" s="568"/>
    </row>
    <row r="15" spans="2:12" ht="20.25" customHeight="1">
      <c r="B15" s="569" t="s">
        <v>75</v>
      </c>
      <c r="D15" s="566">
        <v>40000</v>
      </c>
      <c r="E15" s="546"/>
      <c r="F15" s="566">
        <v>40000</v>
      </c>
      <c r="H15" s="371" t="s">
        <v>100</v>
      </c>
      <c r="I15" s="547"/>
      <c r="J15" s="566">
        <f t="shared" si="0"/>
        <v>40000</v>
      </c>
      <c r="L15" s="30"/>
    </row>
    <row r="16" spans="2:12" ht="20.25" customHeight="1">
      <c r="B16" s="569" t="s">
        <v>76</v>
      </c>
      <c r="D16" s="566">
        <v>48000</v>
      </c>
      <c r="E16" s="546"/>
      <c r="F16" s="566">
        <v>48000</v>
      </c>
      <c r="H16" s="371" t="s">
        <v>100</v>
      </c>
      <c r="I16" s="547"/>
      <c r="J16" s="566">
        <f t="shared" si="0"/>
        <v>48000</v>
      </c>
      <c r="L16" s="30"/>
    </row>
    <row r="17" spans="2:12" ht="20.25" customHeight="1">
      <c r="B17" s="569" t="s">
        <v>77</v>
      </c>
      <c r="D17" s="566">
        <v>56000</v>
      </c>
      <c r="E17" s="546"/>
      <c r="F17" s="566">
        <v>56000</v>
      </c>
      <c r="H17" s="371" t="s">
        <v>100</v>
      </c>
      <c r="I17" s="547"/>
      <c r="J17" s="566">
        <f t="shared" si="0"/>
        <v>56000</v>
      </c>
      <c r="L17" s="30"/>
    </row>
    <row r="18" spans="2:12" ht="20.25" customHeight="1">
      <c r="B18" s="569" t="s">
        <v>78</v>
      </c>
      <c r="D18" s="566">
        <v>64000</v>
      </c>
      <c r="E18" s="546"/>
      <c r="F18" s="566">
        <v>64000</v>
      </c>
      <c r="H18" s="371" t="s">
        <v>100</v>
      </c>
      <c r="I18" s="547"/>
      <c r="J18" s="566">
        <f t="shared" si="0"/>
        <v>64000</v>
      </c>
      <c r="L18" s="30"/>
    </row>
    <row r="19" spans="2:12" ht="12.75" customHeight="1">
      <c r="B19" s="569"/>
      <c r="D19" s="546"/>
      <c r="E19" s="546"/>
      <c r="F19" s="546"/>
      <c r="H19" s="128"/>
      <c r="I19" s="547"/>
      <c r="J19" s="546"/>
      <c r="L19" s="30"/>
    </row>
    <row r="20" spans="2:12" ht="46.5">
      <c r="B20" s="570" t="s">
        <v>699</v>
      </c>
      <c r="J20" s="571"/>
    </row>
    <row r="22" spans="2:12">
      <c r="B22" s="572" t="s">
        <v>700</v>
      </c>
    </row>
    <row r="23" spans="2:12">
      <c r="F23" s="30"/>
    </row>
  </sheetData>
  <printOptions horizontalCentered="1"/>
  <pageMargins left="0.74803149606299213" right="0.74803149606299213" top="0.98425196850393704" bottom="0.98425196850393704" header="0.51181102362204722" footer="0.51181102362204722"/>
  <pageSetup paperSize="9" scale="80" firstPageNumber="80" orientation="landscape" useFirstPageNumber="1" r:id="rId1"/>
  <headerFooter alignWithMargins="0">
    <oddFooter>&amp;C&amp;"Gill Sans MT Light,Regular"Page 12.8</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fitToPage="1"/>
  </sheetPr>
  <dimension ref="A2:K39"/>
  <sheetViews>
    <sheetView showGridLines="0" topLeftCell="A2" zoomScale="85" zoomScaleNormal="100" zoomScaleSheetLayoutView="85" workbookViewId="0">
      <selection activeCell="B2" sqref="B2"/>
    </sheetView>
  </sheetViews>
  <sheetFormatPr defaultColWidth="9.1796875" defaultRowHeight="15.5"/>
  <cols>
    <col min="1" max="1" width="4.54296875" style="166" customWidth="1"/>
    <col min="2" max="2" width="86.54296875" style="166" customWidth="1"/>
    <col min="3" max="3" width="3.54296875" style="16" customWidth="1"/>
    <col min="4" max="4" width="14" style="166" customWidth="1"/>
    <col min="5" max="5" width="2.54296875" style="166" customWidth="1"/>
    <col min="6" max="6" width="14.1796875" style="166" customWidth="1"/>
    <col min="7" max="7" width="2.453125" style="166" customWidth="1"/>
    <col min="8" max="8" width="9" style="166" customWidth="1"/>
    <col min="9" max="9" width="2.26953125" style="166" customWidth="1"/>
    <col min="10" max="10" width="16.1796875" style="166" customWidth="1"/>
    <col min="11" max="11" width="2.453125" style="166" customWidth="1"/>
    <col min="12" max="16384" width="9.1796875" style="166"/>
  </cols>
  <sheetData>
    <row r="2" spans="1:11" ht="29.25" customHeight="1">
      <c r="B2" s="200" t="s">
        <v>172</v>
      </c>
    </row>
    <row r="4" spans="1:11" ht="18" customHeight="1">
      <c r="D4" s="131" t="s">
        <v>262</v>
      </c>
      <c r="E4" s="131"/>
      <c r="F4" s="131" t="s">
        <v>702</v>
      </c>
      <c r="G4" s="1"/>
      <c r="H4" s="1"/>
      <c r="I4" s="1"/>
      <c r="J4" s="131" t="s">
        <v>702</v>
      </c>
      <c r="K4" s="2"/>
    </row>
    <row r="5" spans="1:11" s="174" customFormat="1" ht="31">
      <c r="B5" s="201" t="s">
        <v>35</v>
      </c>
      <c r="C5" s="202"/>
      <c r="D5" s="178" t="s">
        <v>30</v>
      </c>
      <c r="E5" s="132"/>
      <c r="F5" s="178" t="s">
        <v>30</v>
      </c>
      <c r="G5" s="1"/>
      <c r="H5" s="176" t="s">
        <v>29</v>
      </c>
      <c r="I5" s="1"/>
      <c r="J5" s="176" t="s">
        <v>28</v>
      </c>
      <c r="K5" s="1"/>
    </row>
    <row r="6" spans="1:11">
      <c r="D6" s="177" t="s">
        <v>284</v>
      </c>
      <c r="E6" s="177"/>
      <c r="F6" s="177" t="s">
        <v>284</v>
      </c>
      <c r="G6" s="177"/>
      <c r="H6" s="177" t="s">
        <v>285</v>
      </c>
      <c r="I6" s="177"/>
      <c r="J6" s="177" t="s">
        <v>286</v>
      </c>
      <c r="K6" s="177"/>
    </row>
    <row r="7" spans="1:11">
      <c r="D7" s="177"/>
      <c r="E7" s="177"/>
      <c r="F7" s="177"/>
      <c r="G7" s="177"/>
      <c r="H7" s="177"/>
      <c r="I7" s="177"/>
      <c r="J7" s="177"/>
      <c r="K7" s="177"/>
    </row>
    <row r="8" spans="1:11">
      <c r="B8" s="203" t="s">
        <v>36</v>
      </c>
      <c r="F8" s="133"/>
      <c r="J8" s="5"/>
    </row>
    <row r="9" spans="1:11" ht="48.75" customHeight="1">
      <c r="B9" s="196" t="s">
        <v>148</v>
      </c>
      <c r="D9" s="166">
        <v>69.951599999999999</v>
      </c>
      <c r="F9" s="204"/>
      <c r="H9" s="166">
        <f>F9*0.2</f>
        <v>0</v>
      </c>
      <c r="J9" s="166">
        <f>H9+F9</f>
        <v>0</v>
      </c>
    </row>
    <row r="10" spans="1:11">
      <c r="B10" s="196"/>
      <c r="F10" s="204"/>
    </row>
    <row r="11" spans="1:11" ht="46.5" customHeight="1">
      <c r="A11" s="197"/>
      <c r="B11" s="631" t="s">
        <v>637</v>
      </c>
      <c r="C11" s="632"/>
      <c r="D11" s="632"/>
      <c r="E11" s="632"/>
      <c r="F11" s="632"/>
      <c r="G11" s="632"/>
      <c r="H11" s="632"/>
      <c r="I11" s="632"/>
      <c r="J11" s="632"/>
    </row>
    <row r="12" spans="1:11" ht="9" customHeight="1">
      <c r="A12" s="197"/>
      <c r="B12" s="198"/>
      <c r="F12" s="26"/>
      <c r="J12" s="5"/>
    </row>
    <row r="13" spans="1:11">
      <c r="A13" s="197"/>
      <c r="B13" s="199" t="s">
        <v>144</v>
      </c>
      <c r="F13" s="26"/>
      <c r="J13" s="5"/>
    </row>
    <row r="14" spans="1:11">
      <c r="A14" s="197"/>
      <c r="B14" s="199" t="s">
        <v>145</v>
      </c>
      <c r="F14" s="26"/>
      <c r="J14" s="5"/>
    </row>
    <row r="15" spans="1:11" ht="16.5" customHeight="1">
      <c r="A15" s="197"/>
      <c r="B15" s="199" t="s">
        <v>146</v>
      </c>
      <c r="F15" s="26"/>
      <c r="J15" s="5"/>
    </row>
    <row r="16" spans="1:11" ht="47.25" customHeight="1">
      <c r="A16" s="197"/>
      <c r="B16" s="633" t="s">
        <v>638</v>
      </c>
      <c r="C16" s="634"/>
      <c r="D16" s="634"/>
      <c r="E16" s="634"/>
      <c r="F16" s="634"/>
      <c r="G16" s="634"/>
      <c r="H16" s="634"/>
      <c r="I16" s="634"/>
      <c r="J16" s="634"/>
    </row>
    <row r="17" spans="1:10" ht="21.75" customHeight="1">
      <c r="A17" s="197"/>
      <c r="B17" s="198" t="s">
        <v>147</v>
      </c>
      <c r="F17" s="26"/>
      <c r="J17" s="5"/>
    </row>
    <row r="18" spans="1:10" s="174" customFormat="1" ht="16.5" customHeight="1">
      <c r="A18" s="158"/>
      <c r="B18" s="205" t="s">
        <v>149</v>
      </c>
      <c r="C18" s="202"/>
      <c r="D18" s="174">
        <v>69.951599999999999</v>
      </c>
      <c r="F18" s="206"/>
      <c r="H18" s="174">
        <f>F18*0.2</f>
        <v>0</v>
      </c>
      <c r="J18" s="174">
        <f>F18+H18</f>
        <v>0</v>
      </c>
    </row>
    <row r="19" spans="1:10" ht="9.75" customHeight="1">
      <c r="F19" s="204"/>
    </row>
    <row r="20" spans="1:10" ht="20.25" customHeight="1">
      <c r="B20" s="203" t="s">
        <v>150</v>
      </c>
      <c r="D20" s="166">
        <v>69.951599999999999</v>
      </c>
      <c r="F20" s="204"/>
      <c r="H20" s="166">
        <f>F20*0.2</f>
        <v>0</v>
      </c>
      <c r="J20" s="166">
        <f>F20+H20</f>
        <v>0</v>
      </c>
    </row>
    <row r="21" spans="1:10">
      <c r="F21" s="26"/>
      <c r="J21" s="5"/>
    </row>
    <row r="22" spans="1:10">
      <c r="A22" s="25"/>
      <c r="F22" s="26"/>
    </row>
    <row r="32" spans="1:10">
      <c r="G32" s="166">
        <v>20.91</v>
      </c>
    </row>
    <row r="33" spans="7:7">
      <c r="G33" s="166">
        <v>29.11</v>
      </c>
    </row>
    <row r="34" spans="7:7">
      <c r="G34" s="166">
        <v>3.08</v>
      </c>
    </row>
    <row r="36" spans="7:7">
      <c r="G36" s="166">
        <v>21.83</v>
      </c>
    </row>
    <row r="37" spans="7:7">
      <c r="G37" s="166">
        <v>29.57</v>
      </c>
    </row>
    <row r="38" spans="7:7">
      <c r="G38" s="166">
        <v>3.08</v>
      </c>
    </row>
    <row r="39" spans="7:7">
      <c r="G39" s="166">
        <v>326.23</v>
      </c>
    </row>
  </sheetData>
  <mergeCells count="2">
    <mergeCell ref="B11:J11"/>
    <mergeCell ref="B16:J16"/>
  </mergeCells>
  <phoneticPr fontId="2" type="noConversion"/>
  <printOptions horizontalCentered="1"/>
  <pageMargins left="0.59055118110236227" right="0.59055118110236227" top="0.78740157480314965" bottom="0.78740157480314965" header="0.51181102362204722" footer="0.51181102362204722"/>
  <pageSetup paperSize="9" scale="79" firstPageNumber="80" orientation="landscape" useFirstPageNumber="1" r:id="rId1"/>
  <headerFooter alignWithMargins="0">
    <oddFooter>&amp;C&amp;"Gill Sans MT Light,Regular"Page 12.19</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A16F1-BC3A-4B12-AA98-4EDA985E63B1}">
  <sheetPr>
    <tabColor rgb="FFFFC000"/>
  </sheetPr>
  <dimension ref="A1:F174"/>
  <sheetViews>
    <sheetView showGridLines="0" topLeftCell="A161" zoomScale="77" zoomScaleNormal="77" workbookViewId="0">
      <selection activeCell="F174" sqref="F174"/>
    </sheetView>
  </sheetViews>
  <sheetFormatPr defaultRowHeight="12.5"/>
  <cols>
    <col min="1" max="1" width="38.26953125" customWidth="1"/>
    <col min="2" max="2" width="28.54296875" style="429" customWidth="1"/>
    <col min="3" max="3" width="29.81640625" style="429" customWidth="1"/>
    <col min="4" max="6" width="16.7265625" customWidth="1"/>
  </cols>
  <sheetData>
    <row r="1" spans="1:6" s="164" customFormat="1" ht="13" thickBot="1">
      <c r="B1" s="429"/>
      <c r="C1" s="429"/>
    </row>
    <row r="2" spans="1:6" s="164" customFormat="1" ht="15.5" thickTop="1" thickBot="1">
      <c r="A2" s="691" t="s">
        <v>739</v>
      </c>
      <c r="B2" s="693" t="s">
        <v>740</v>
      </c>
      <c r="C2" s="694"/>
      <c r="D2" s="696" t="s">
        <v>741</v>
      </c>
      <c r="E2" s="693" t="s">
        <v>742</v>
      </c>
      <c r="F2" s="695"/>
    </row>
    <row r="3" spans="1:6" s="21" customFormat="1" ht="16" thickBot="1">
      <c r="A3" s="692"/>
      <c r="B3" s="404" t="s">
        <v>743</v>
      </c>
      <c r="C3" s="437" t="s">
        <v>744</v>
      </c>
      <c r="D3" s="697"/>
      <c r="E3" s="470" t="s">
        <v>814</v>
      </c>
      <c r="F3" s="470" t="s">
        <v>868</v>
      </c>
    </row>
    <row r="4" spans="1:6" s="23" customFormat="1" ht="15" thickTop="1" thickBot="1">
      <c r="A4" s="405" t="s">
        <v>745</v>
      </c>
      <c r="B4" s="430" t="s">
        <v>746</v>
      </c>
      <c r="C4" s="438" t="s">
        <v>746</v>
      </c>
      <c r="D4" s="450" t="s">
        <v>748</v>
      </c>
      <c r="E4" s="458" t="s">
        <v>303</v>
      </c>
      <c r="F4" s="408" t="s">
        <v>303</v>
      </c>
    </row>
    <row r="5" spans="1:6" s="21" customFormat="1" ht="14.5" thickBot="1">
      <c r="A5" s="405" t="s">
        <v>216</v>
      </c>
      <c r="B5" s="430" t="s">
        <v>747</v>
      </c>
      <c r="C5" s="439" t="s">
        <v>747</v>
      </c>
      <c r="D5" s="451" t="s">
        <v>749</v>
      </c>
      <c r="E5" s="409">
        <v>1.5</v>
      </c>
      <c r="F5" s="409">
        <v>2.004</v>
      </c>
    </row>
    <row r="6" spans="1:6" s="22" customFormat="1" ht="14.5" thickBot="1">
      <c r="A6" s="406"/>
      <c r="B6" s="431"/>
      <c r="C6" s="440"/>
      <c r="D6" s="451" t="s">
        <v>750</v>
      </c>
      <c r="E6" s="460">
        <v>2.2999999999999998</v>
      </c>
      <c r="F6" s="409">
        <v>3</v>
      </c>
    </row>
    <row r="7" spans="1:6" s="22" customFormat="1" ht="14.5" thickBot="1">
      <c r="A7" s="406"/>
      <c r="B7" s="431"/>
      <c r="C7" s="440"/>
      <c r="D7" s="451" t="s">
        <v>751</v>
      </c>
      <c r="E7" s="460">
        <v>4.2</v>
      </c>
      <c r="F7" s="409">
        <v>3.996</v>
      </c>
    </row>
    <row r="8" spans="1:6" s="22" customFormat="1" ht="14.5" thickBot="1">
      <c r="A8" s="406"/>
      <c r="B8" s="431"/>
      <c r="C8" s="440"/>
      <c r="D8" s="451" t="s">
        <v>1044</v>
      </c>
      <c r="E8" s="460" t="s">
        <v>926</v>
      </c>
      <c r="F8" s="409">
        <v>5.0039999999999996</v>
      </c>
    </row>
    <row r="9" spans="1:6" s="21" customFormat="1" ht="14.5" thickBot="1">
      <c r="A9" s="406"/>
      <c r="B9" s="431"/>
      <c r="C9" s="440"/>
      <c r="D9" s="451" t="s">
        <v>752</v>
      </c>
      <c r="E9" s="460">
        <v>5.0999999999999996</v>
      </c>
      <c r="F9" s="409">
        <v>6</v>
      </c>
    </row>
    <row r="10" spans="1:6" s="21" customFormat="1" ht="14.5" thickBot="1">
      <c r="A10" s="406"/>
      <c r="B10" s="432"/>
      <c r="C10" s="441"/>
      <c r="D10" s="452" t="s">
        <v>753</v>
      </c>
      <c r="E10" s="461">
        <v>6.1</v>
      </c>
      <c r="F10" s="410">
        <v>6.9959999999999996</v>
      </c>
    </row>
    <row r="11" spans="1:6" ht="15" thickTop="1" thickBot="1">
      <c r="A11" s="406"/>
      <c r="B11" s="668" t="s">
        <v>754</v>
      </c>
      <c r="C11" s="669"/>
      <c r="D11" s="451" t="s">
        <v>755</v>
      </c>
      <c r="E11" s="460">
        <v>943</v>
      </c>
      <c r="F11" s="409">
        <v>1037</v>
      </c>
    </row>
    <row r="12" spans="1:6" ht="14.5" hidden="1" thickBot="1">
      <c r="A12" s="406"/>
      <c r="B12" s="670"/>
      <c r="C12" s="671"/>
      <c r="D12" s="451" t="s">
        <v>756</v>
      </c>
      <c r="E12" s="460"/>
      <c r="F12" s="409"/>
    </row>
    <row r="13" spans="1:6" ht="14.5" thickBot="1">
      <c r="A13" s="406"/>
      <c r="B13" s="670"/>
      <c r="C13" s="671"/>
      <c r="D13" s="451" t="s">
        <v>757</v>
      </c>
      <c r="E13" s="460">
        <v>282</v>
      </c>
      <c r="F13" s="409">
        <v>310</v>
      </c>
    </row>
    <row r="14" spans="1:6" ht="14.5" thickBot="1">
      <c r="A14" s="406"/>
      <c r="B14" s="672"/>
      <c r="C14" s="673"/>
      <c r="D14" s="452" t="s">
        <v>758</v>
      </c>
      <c r="E14" s="461">
        <v>95</v>
      </c>
      <c r="F14" s="410">
        <v>105</v>
      </c>
    </row>
    <row r="15" spans="1:6" ht="15" thickTop="1" thickBot="1">
      <c r="A15" s="406"/>
      <c r="B15" s="668" t="s">
        <v>759</v>
      </c>
      <c r="C15" s="669"/>
      <c r="D15" s="451" t="s">
        <v>755</v>
      </c>
      <c r="E15" s="460">
        <v>787</v>
      </c>
      <c r="F15" s="409">
        <v>866</v>
      </c>
    </row>
    <row r="16" spans="1:6" ht="14.5" thickBot="1">
      <c r="A16" s="406"/>
      <c r="B16" s="670"/>
      <c r="C16" s="671"/>
      <c r="D16" s="451" t="s">
        <v>757</v>
      </c>
      <c r="E16" s="460">
        <v>234</v>
      </c>
      <c r="F16" s="409">
        <v>259</v>
      </c>
    </row>
    <row r="17" spans="1:6" ht="14.5" thickBot="1">
      <c r="A17" s="406"/>
      <c r="B17" s="672"/>
      <c r="C17" s="673"/>
      <c r="D17" s="452" t="s">
        <v>758</v>
      </c>
      <c r="E17" s="461">
        <v>79</v>
      </c>
      <c r="F17" s="410">
        <v>87</v>
      </c>
    </row>
    <row r="18" spans="1:6" ht="15" thickTop="1" thickBot="1">
      <c r="A18" s="407"/>
      <c r="B18" s="674" t="s">
        <v>760</v>
      </c>
      <c r="C18" s="675"/>
      <c r="D18" s="452"/>
      <c r="E18" s="461">
        <v>7</v>
      </c>
      <c r="F18" s="410">
        <v>8</v>
      </c>
    </row>
    <row r="19" spans="1:6" ht="13.5" thickTop="1" thickBot="1">
      <c r="A19" s="644"/>
      <c r="B19" s="645"/>
      <c r="C19" s="645"/>
      <c r="D19" s="645"/>
      <c r="E19" s="645"/>
      <c r="F19" s="646"/>
    </row>
    <row r="20" spans="1:6" ht="15" thickTop="1" thickBot="1">
      <c r="A20" s="411" t="s">
        <v>761</v>
      </c>
      <c r="B20" s="430" t="s">
        <v>762</v>
      </c>
      <c r="C20" s="438" t="s">
        <v>762</v>
      </c>
      <c r="D20" s="451" t="s">
        <v>748</v>
      </c>
      <c r="E20" s="459" t="s">
        <v>303</v>
      </c>
      <c r="F20" s="408" t="s">
        <v>303</v>
      </c>
    </row>
    <row r="21" spans="1:6" ht="14.5" thickBot="1">
      <c r="A21" s="412" t="s">
        <v>216</v>
      </c>
      <c r="B21" s="430" t="s">
        <v>763</v>
      </c>
      <c r="C21" s="439" t="s">
        <v>763</v>
      </c>
      <c r="D21" s="451" t="s">
        <v>749</v>
      </c>
      <c r="E21" s="409">
        <v>1.5</v>
      </c>
      <c r="F21" s="409">
        <v>2.004</v>
      </c>
    </row>
    <row r="22" spans="1:6" ht="14.5" thickBot="1">
      <c r="A22" s="413"/>
      <c r="B22" s="431"/>
      <c r="C22" s="440"/>
      <c r="D22" s="451" t="s">
        <v>750</v>
      </c>
      <c r="E22" s="460">
        <v>2.2999999999999998</v>
      </c>
      <c r="F22" s="409">
        <v>3</v>
      </c>
    </row>
    <row r="23" spans="1:6" ht="14.5" thickBot="1">
      <c r="A23" s="413"/>
      <c r="B23" s="431"/>
      <c r="C23" s="440"/>
      <c r="D23" s="451" t="s">
        <v>751</v>
      </c>
      <c r="E23" s="460">
        <v>4.2</v>
      </c>
      <c r="F23" s="409">
        <v>3.996</v>
      </c>
    </row>
    <row r="24" spans="1:6" s="164" customFormat="1" ht="14.5" thickBot="1">
      <c r="A24" s="413"/>
      <c r="B24" s="431"/>
      <c r="C24" s="440"/>
      <c r="D24" s="451" t="s">
        <v>1044</v>
      </c>
      <c r="E24" s="460" t="s">
        <v>926</v>
      </c>
      <c r="F24" s="409">
        <v>5.0039999999999996</v>
      </c>
    </row>
    <row r="25" spans="1:6" ht="14.5" thickBot="1">
      <c r="A25" s="413"/>
      <c r="B25" s="431"/>
      <c r="C25" s="440"/>
      <c r="D25" s="451" t="s">
        <v>752</v>
      </c>
      <c r="E25" s="460">
        <v>5.0999999999999996</v>
      </c>
      <c r="F25" s="409">
        <v>6</v>
      </c>
    </row>
    <row r="26" spans="1:6" ht="14.5" thickBot="1">
      <c r="A26" s="414"/>
      <c r="B26" s="432"/>
      <c r="C26" s="441"/>
      <c r="D26" s="452" t="s">
        <v>1045</v>
      </c>
      <c r="E26" s="461">
        <v>6.1</v>
      </c>
      <c r="F26" s="410">
        <v>6.9959999999999996</v>
      </c>
    </row>
    <row r="27" spans="1:6" ht="15" thickTop="1" thickBot="1">
      <c r="A27" s="405" t="s">
        <v>764</v>
      </c>
      <c r="B27" s="430" t="s">
        <v>746</v>
      </c>
      <c r="C27" s="438" t="s">
        <v>746</v>
      </c>
      <c r="D27" s="451" t="s">
        <v>748</v>
      </c>
      <c r="E27" s="459" t="s">
        <v>303</v>
      </c>
      <c r="F27" s="408" t="s">
        <v>303</v>
      </c>
    </row>
    <row r="28" spans="1:6" ht="14.5" thickBot="1">
      <c r="A28" s="405" t="s">
        <v>216</v>
      </c>
      <c r="B28" s="430" t="s">
        <v>763</v>
      </c>
      <c r="C28" s="439" t="s">
        <v>763</v>
      </c>
      <c r="D28" s="451" t="s">
        <v>749</v>
      </c>
      <c r="E28" s="409">
        <v>1.5</v>
      </c>
      <c r="F28" s="409">
        <v>1.5</v>
      </c>
    </row>
    <row r="29" spans="1:6" ht="14.5" thickBot="1">
      <c r="A29" s="406"/>
      <c r="B29" s="431"/>
      <c r="C29" s="440"/>
      <c r="D29" s="451" t="s">
        <v>750</v>
      </c>
      <c r="E29" s="460">
        <v>2.2999999999999998</v>
      </c>
      <c r="F29" s="409">
        <v>2.004</v>
      </c>
    </row>
    <row r="30" spans="1:6" ht="14.5" thickBot="1">
      <c r="A30" s="406"/>
      <c r="B30" s="431"/>
      <c r="C30" s="440"/>
      <c r="D30" s="451" t="s">
        <v>751</v>
      </c>
      <c r="E30" s="460">
        <v>4.2</v>
      </c>
      <c r="F30" s="409">
        <v>3</v>
      </c>
    </row>
    <row r="31" spans="1:6" s="164" customFormat="1" ht="14.5" thickBot="1">
      <c r="A31" s="406"/>
      <c r="B31" s="431"/>
      <c r="C31" s="440"/>
      <c r="D31" s="451" t="s">
        <v>1044</v>
      </c>
      <c r="E31" s="460" t="s">
        <v>926</v>
      </c>
      <c r="F31" s="409">
        <v>3.504</v>
      </c>
    </row>
    <row r="32" spans="1:6" ht="14.5" thickBot="1">
      <c r="A32" s="406"/>
      <c r="B32" s="431"/>
      <c r="C32" s="440"/>
      <c r="D32" s="451" t="s">
        <v>752</v>
      </c>
      <c r="E32" s="460">
        <v>5.0999999999999996</v>
      </c>
      <c r="F32" s="409">
        <v>3.996</v>
      </c>
    </row>
    <row r="33" spans="1:6" ht="14.5" thickBot="1">
      <c r="A33" s="406"/>
      <c r="B33" s="432"/>
      <c r="C33" s="441"/>
      <c r="D33" s="452" t="s">
        <v>1045</v>
      </c>
      <c r="E33" s="461">
        <v>6.1</v>
      </c>
      <c r="F33" s="410">
        <v>5.0039999999999996</v>
      </c>
    </row>
    <row r="34" spans="1:6" ht="15" thickTop="1" thickBot="1">
      <c r="A34" s="406"/>
      <c r="B34" s="668" t="s">
        <v>765</v>
      </c>
      <c r="C34" s="669"/>
      <c r="D34" s="451" t="s">
        <v>755</v>
      </c>
      <c r="E34" s="460">
        <v>943</v>
      </c>
      <c r="F34" s="409">
        <v>1037</v>
      </c>
    </row>
    <row r="35" spans="1:6" ht="14.5" hidden="1" thickBot="1">
      <c r="A35" s="406"/>
      <c r="B35" s="670"/>
      <c r="C35" s="671"/>
      <c r="D35" s="451" t="s">
        <v>756</v>
      </c>
      <c r="E35" s="460"/>
      <c r="F35" s="409"/>
    </row>
    <row r="36" spans="1:6" ht="14.5" thickBot="1">
      <c r="A36" s="406"/>
      <c r="B36" s="670"/>
      <c r="C36" s="671"/>
      <c r="D36" s="451" t="s">
        <v>757</v>
      </c>
      <c r="E36" s="460">
        <v>282</v>
      </c>
      <c r="F36" s="409">
        <v>310</v>
      </c>
    </row>
    <row r="37" spans="1:6" ht="14.5" thickBot="1">
      <c r="A37" s="406"/>
      <c r="B37" s="672"/>
      <c r="C37" s="673"/>
      <c r="D37" s="452" t="s">
        <v>758</v>
      </c>
      <c r="E37" s="461">
        <v>95</v>
      </c>
      <c r="F37" s="410">
        <v>105</v>
      </c>
    </row>
    <row r="38" spans="1:6" ht="15" thickTop="1" thickBot="1">
      <c r="A38" s="406"/>
      <c r="B38" s="668" t="s">
        <v>759</v>
      </c>
      <c r="C38" s="669"/>
      <c r="D38" s="451" t="s">
        <v>755</v>
      </c>
      <c r="E38" s="460">
        <v>787</v>
      </c>
      <c r="F38" s="409">
        <v>827</v>
      </c>
    </row>
    <row r="39" spans="1:6" ht="14.5" thickBot="1">
      <c r="A39" s="406"/>
      <c r="B39" s="670"/>
      <c r="C39" s="671"/>
      <c r="D39" s="451" t="s">
        <v>757</v>
      </c>
      <c r="E39" s="460">
        <v>235</v>
      </c>
      <c r="F39" s="409">
        <v>259</v>
      </c>
    </row>
    <row r="40" spans="1:6" ht="14.5" thickBot="1">
      <c r="A40" s="407"/>
      <c r="B40" s="672"/>
      <c r="C40" s="673"/>
      <c r="D40" s="452" t="s">
        <v>758</v>
      </c>
      <c r="E40" s="461">
        <v>79</v>
      </c>
      <c r="F40" s="410">
        <v>87</v>
      </c>
    </row>
    <row r="41" spans="1:6" ht="13.5" thickTop="1" thickBot="1">
      <c r="A41" s="700"/>
      <c r="B41" s="701"/>
      <c r="C41" s="701"/>
      <c r="D41" s="701"/>
      <c r="E41" s="701"/>
      <c r="F41" s="702"/>
    </row>
    <row r="42" spans="1:6" ht="15" thickTop="1" thickBot="1">
      <c r="A42" s="405" t="s">
        <v>1046</v>
      </c>
      <c r="B42" s="433" t="s">
        <v>746</v>
      </c>
      <c r="C42" s="442" t="s">
        <v>746</v>
      </c>
      <c r="D42" s="453" t="s">
        <v>748</v>
      </c>
      <c r="E42" s="462" t="s">
        <v>303</v>
      </c>
      <c r="F42" s="415" t="s">
        <v>303</v>
      </c>
    </row>
    <row r="43" spans="1:6" ht="14.5" thickBot="1">
      <c r="A43" s="405" t="s">
        <v>216</v>
      </c>
      <c r="B43" s="433" t="s">
        <v>763</v>
      </c>
      <c r="C43" s="443" t="s">
        <v>763</v>
      </c>
      <c r="D43" s="453" t="s">
        <v>749</v>
      </c>
      <c r="E43" s="416">
        <v>1.5</v>
      </c>
      <c r="F43" s="416">
        <v>2</v>
      </c>
    </row>
    <row r="44" spans="1:6" ht="13" thickBot="1">
      <c r="A44" s="406"/>
      <c r="B44" s="431"/>
      <c r="C44" s="440"/>
      <c r="D44" s="453" t="s">
        <v>750</v>
      </c>
      <c r="E44" s="463">
        <v>2.2999999999999998</v>
      </c>
      <c r="F44" s="416">
        <v>3</v>
      </c>
    </row>
    <row r="45" spans="1:6" ht="13" hidden="1" thickBot="1">
      <c r="A45" s="406"/>
      <c r="B45" s="431"/>
      <c r="C45" s="440"/>
      <c r="D45" s="453" t="s">
        <v>751</v>
      </c>
      <c r="E45" s="463">
        <v>4.2</v>
      </c>
      <c r="F45" s="416"/>
    </row>
    <row r="46" spans="1:6" s="130" customFormat="1" ht="13" hidden="1" thickBot="1">
      <c r="A46" s="406"/>
      <c r="B46" s="431"/>
      <c r="C46" s="440"/>
      <c r="D46" s="453" t="s">
        <v>752</v>
      </c>
      <c r="E46" s="463">
        <v>5.0999999999999996</v>
      </c>
      <c r="F46" s="416"/>
    </row>
    <row r="47" spans="1:6" s="130" customFormat="1" ht="14.5" hidden="1" thickBot="1">
      <c r="A47" s="406"/>
      <c r="B47" s="432"/>
      <c r="C47" s="441"/>
      <c r="D47" s="452" t="s">
        <v>1045</v>
      </c>
      <c r="E47" s="464">
        <v>6.1</v>
      </c>
      <c r="F47" s="417"/>
    </row>
    <row r="48" spans="1:6" ht="13.5" hidden="1" thickTop="1" thickBot="1">
      <c r="A48" s="406"/>
      <c r="B48" s="676" t="s">
        <v>766</v>
      </c>
      <c r="C48" s="677"/>
      <c r="D48" s="453" t="s">
        <v>755</v>
      </c>
      <c r="E48" s="463">
        <v>857</v>
      </c>
      <c r="F48" s="416">
        <v>899.85</v>
      </c>
    </row>
    <row r="49" spans="1:6" ht="13" hidden="1" thickBot="1">
      <c r="A49" s="406"/>
      <c r="B49" s="678"/>
      <c r="C49" s="679"/>
      <c r="D49" s="453" t="s">
        <v>756</v>
      </c>
      <c r="E49" s="463">
        <v>428</v>
      </c>
      <c r="F49" s="416">
        <v>449.40000000000003</v>
      </c>
    </row>
    <row r="50" spans="1:6" ht="13" hidden="1" thickBot="1">
      <c r="A50" s="406"/>
      <c r="B50" s="678"/>
      <c r="C50" s="679"/>
      <c r="D50" s="453" t="s">
        <v>757</v>
      </c>
      <c r="E50" s="463">
        <v>256</v>
      </c>
      <c r="F50" s="416">
        <v>268.8</v>
      </c>
    </row>
    <row r="51" spans="1:6" ht="13" hidden="1" thickBot="1">
      <c r="A51" s="406"/>
      <c r="B51" s="680"/>
      <c r="C51" s="681"/>
      <c r="D51" s="454" t="s">
        <v>758</v>
      </c>
      <c r="E51" s="464">
        <v>86</v>
      </c>
      <c r="F51" s="417">
        <v>90.3</v>
      </c>
    </row>
    <row r="52" spans="1:6" ht="13.5" hidden="1" thickTop="1" thickBot="1">
      <c r="A52" s="406"/>
      <c r="B52" s="676" t="s">
        <v>767</v>
      </c>
      <c r="C52" s="677"/>
      <c r="D52" s="453" t="s">
        <v>755</v>
      </c>
      <c r="E52" s="463">
        <v>715</v>
      </c>
      <c r="F52" s="416">
        <v>750.75</v>
      </c>
    </row>
    <row r="53" spans="1:6" ht="13" hidden="1" thickBot="1">
      <c r="A53" s="406"/>
      <c r="B53" s="678"/>
      <c r="C53" s="679"/>
      <c r="D53" s="453" t="s">
        <v>757</v>
      </c>
      <c r="E53" s="463">
        <v>213</v>
      </c>
      <c r="F53" s="416">
        <v>223.65</v>
      </c>
    </row>
    <row r="54" spans="1:6" ht="13" hidden="1" thickBot="1">
      <c r="A54" s="406"/>
      <c r="B54" s="680"/>
      <c r="C54" s="681"/>
      <c r="D54" s="454" t="s">
        <v>758</v>
      </c>
      <c r="E54" s="464">
        <v>72</v>
      </c>
      <c r="F54" s="417">
        <v>75.600000000000009</v>
      </c>
    </row>
    <row r="55" spans="1:6" ht="13.5" hidden="1" thickTop="1" thickBot="1">
      <c r="A55" s="406"/>
      <c r="B55" s="676" t="s">
        <v>768</v>
      </c>
      <c r="C55" s="677"/>
      <c r="D55" s="453" t="s">
        <v>769</v>
      </c>
      <c r="E55" s="463">
        <v>429</v>
      </c>
      <c r="F55" s="416">
        <v>450.45000000000005</v>
      </c>
    </row>
    <row r="56" spans="1:6" ht="13" hidden="1" thickBot="1">
      <c r="A56" s="406"/>
      <c r="B56" s="680"/>
      <c r="C56" s="681"/>
      <c r="D56" s="454" t="s">
        <v>770</v>
      </c>
      <c r="E56" s="464">
        <v>358</v>
      </c>
      <c r="F56" s="417">
        <v>375.90000000000003</v>
      </c>
    </row>
    <row r="57" spans="1:6" ht="13.5" thickTop="1" thickBot="1">
      <c r="A57" s="407"/>
      <c r="B57" s="698" t="s">
        <v>771</v>
      </c>
      <c r="C57" s="699"/>
      <c r="D57" s="454"/>
      <c r="E57" s="465">
        <v>50</v>
      </c>
      <c r="F57" s="418">
        <v>50</v>
      </c>
    </row>
    <row r="58" spans="1:6" ht="16.5" thickTop="1" thickBot="1">
      <c r="A58" s="419" t="s">
        <v>772</v>
      </c>
      <c r="B58" s="430" t="s">
        <v>746</v>
      </c>
      <c r="C58" s="438" t="s">
        <v>746</v>
      </c>
      <c r="D58" s="451" t="s">
        <v>748</v>
      </c>
      <c r="E58" s="459" t="s">
        <v>303</v>
      </c>
      <c r="F58" s="408" t="s">
        <v>303</v>
      </c>
    </row>
    <row r="59" spans="1:6" ht="16" thickBot="1">
      <c r="A59" s="419" t="s">
        <v>216</v>
      </c>
      <c r="B59" s="430" t="s">
        <v>763</v>
      </c>
      <c r="C59" s="439" t="s">
        <v>763</v>
      </c>
      <c r="D59" s="451" t="s">
        <v>749</v>
      </c>
      <c r="E59" s="409">
        <v>1.5</v>
      </c>
      <c r="F59" s="409">
        <v>2.004</v>
      </c>
    </row>
    <row r="60" spans="1:6" ht="14.5" thickBot="1">
      <c r="A60" s="406"/>
      <c r="B60" s="431"/>
      <c r="C60" s="440"/>
      <c r="D60" s="451" t="s">
        <v>750</v>
      </c>
      <c r="E60" s="460">
        <v>2.2999999999999998</v>
      </c>
      <c r="F60" s="409">
        <v>3</v>
      </c>
    </row>
    <row r="61" spans="1:6" ht="14.5" thickBot="1">
      <c r="A61" s="406"/>
      <c r="B61" s="431"/>
      <c r="C61" s="440"/>
      <c r="D61" s="451" t="s">
        <v>751</v>
      </c>
      <c r="E61" s="460">
        <v>4.2</v>
      </c>
      <c r="F61" s="409">
        <v>3.996</v>
      </c>
    </row>
    <row r="62" spans="1:6" s="164" customFormat="1" ht="14.5" thickBot="1">
      <c r="A62" s="406"/>
      <c r="B62" s="431"/>
      <c r="C62" s="440"/>
      <c r="D62" s="451" t="s">
        <v>1044</v>
      </c>
      <c r="E62" s="460" t="s">
        <v>926</v>
      </c>
      <c r="F62" s="409">
        <v>5.0039999999999996</v>
      </c>
    </row>
    <row r="63" spans="1:6" ht="14.5" thickBot="1">
      <c r="A63" s="406"/>
      <c r="B63" s="431"/>
      <c r="C63" s="440"/>
      <c r="D63" s="451" t="s">
        <v>752</v>
      </c>
      <c r="E63" s="460">
        <v>5.0999999999999996</v>
      </c>
      <c r="F63" s="409">
        <v>6</v>
      </c>
    </row>
    <row r="64" spans="1:6" ht="14.5" thickBot="1">
      <c r="A64" s="406"/>
      <c r="B64" s="432"/>
      <c r="C64" s="441"/>
      <c r="D64" s="452" t="s">
        <v>1045</v>
      </c>
      <c r="E64" s="461">
        <v>6.1</v>
      </c>
      <c r="F64" s="410">
        <v>6.9959999999999996</v>
      </c>
    </row>
    <row r="65" spans="1:6" ht="15" thickTop="1" thickBot="1">
      <c r="A65" s="406"/>
      <c r="B65" s="668" t="s">
        <v>765</v>
      </c>
      <c r="C65" s="669"/>
      <c r="D65" s="451" t="s">
        <v>755</v>
      </c>
      <c r="E65" s="460">
        <v>943</v>
      </c>
      <c r="F65" s="409">
        <v>1037</v>
      </c>
    </row>
    <row r="66" spans="1:6" ht="14.5" hidden="1" thickBot="1">
      <c r="A66" s="406"/>
      <c r="B66" s="670"/>
      <c r="C66" s="671"/>
      <c r="D66" s="451" t="s">
        <v>756</v>
      </c>
      <c r="E66" s="460"/>
      <c r="F66" s="409"/>
    </row>
    <row r="67" spans="1:6" ht="14.5" thickBot="1">
      <c r="A67" s="406"/>
      <c r="B67" s="670"/>
      <c r="C67" s="671"/>
      <c r="D67" s="451" t="s">
        <v>757</v>
      </c>
      <c r="E67" s="460">
        <v>282</v>
      </c>
      <c r="F67" s="409">
        <v>310</v>
      </c>
    </row>
    <row r="68" spans="1:6" ht="14.5" thickBot="1">
      <c r="A68" s="406"/>
      <c r="B68" s="672"/>
      <c r="C68" s="673"/>
      <c r="D68" s="452" t="s">
        <v>758</v>
      </c>
      <c r="E68" s="461">
        <v>95</v>
      </c>
      <c r="F68" s="410">
        <v>105</v>
      </c>
    </row>
    <row r="69" spans="1:6" ht="15" thickTop="1" thickBot="1">
      <c r="A69" s="406"/>
      <c r="B69" s="668" t="s">
        <v>759</v>
      </c>
      <c r="C69" s="669"/>
      <c r="D69" s="451" t="s">
        <v>755</v>
      </c>
      <c r="E69" s="460">
        <v>786.99599999999998</v>
      </c>
      <c r="F69" s="409">
        <v>827.00399999999991</v>
      </c>
    </row>
    <row r="70" spans="1:6" ht="14.5" thickBot="1">
      <c r="A70" s="406"/>
      <c r="B70" s="670"/>
      <c r="C70" s="671"/>
      <c r="D70" s="451" t="s">
        <v>757</v>
      </c>
      <c r="E70" s="460">
        <v>234.99600000000001</v>
      </c>
      <c r="F70" s="409">
        <v>258.99599999999998</v>
      </c>
    </row>
    <row r="71" spans="1:6" ht="14.5" thickBot="1">
      <c r="A71" s="407"/>
      <c r="B71" s="672"/>
      <c r="C71" s="673"/>
      <c r="D71" s="452" t="s">
        <v>758</v>
      </c>
      <c r="E71" s="461">
        <v>78.995999999999995</v>
      </c>
      <c r="F71" s="410">
        <v>87</v>
      </c>
    </row>
    <row r="72" spans="1:6" ht="13.5" thickTop="1" thickBot="1">
      <c r="A72" s="682"/>
      <c r="B72" s="683"/>
      <c r="C72" s="683"/>
      <c r="D72" s="683"/>
      <c r="E72" s="683"/>
      <c r="F72" s="684"/>
    </row>
    <row r="73" spans="1:6" ht="16.5" thickTop="1" thickBot="1">
      <c r="A73" s="419" t="s">
        <v>773</v>
      </c>
      <c r="B73" s="430" t="s">
        <v>746</v>
      </c>
      <c r="C73" s="438" t="s">
        <v>746</v>
      </c>
      <c r="D73" s="451" t="s">
        <v>748</v>
      </c>
      <c r="E73" s="459" t="s">
        <v>303</v>
      </c>
      <c r="F73" s="408" t="s">
        <v>303</v>
      </c>
    </row>
    <row r="74" spans="1:6" ht="16" thickBot="1">
      <c r="A74" s="419" t="s">
        <v>216</v>
      </c>
      <c r="B74" s="430" t="s">
        <v>763</v>
      </c>
      <c r="C74" s="439" t="s">
        <v>763</v>
      </c>
      <c r="D74" s="451" t="s">
        <v>749</v>
      </c>
      <c r="E74" s="409">
        <v>1.5</v>
      </c>
      <c r="F74" s="409">
        <v>2.004</v>
      </c>
    </row>
    <row r="75" spans="1:6" ht="14.5" thickBot="1">
      <c r="A75" s="406"/>
      <c r="B75" s="431"/>
      <c r="C75" s="440"/>
      <c r="D75" s="451" t="s">
        <v>750</v>
      </c>
      <c r="E75" s="460">
        <v>2.2999999999999998</v>
      </c>
      <c r="F75" s="409">
        <v>3</v>
      </c>
    </row>
    <row r="76" spans="1:6" ht="14.5" thickBot="1">
      <c r="A76" s="406"/>
      <c r="B76" s="431"/>
      <c r="C76" s="440"/>
      <c r="D76" s="451" t="s">
        <v>751</v>
      </c>
      <c r="E76" s="460">
        <v>4.2</v>
      </c>
      <c r="F76" s="409">
        <v>3.996</v>
      </c>
    </row>
    <row r="77" spans="1:6" s="164" customFormat="1" ht="14.5" thickBot="1">
      <c r="A77" s="406"/>
      <c r="B77" s="431"/>
      <c r="C77" s="440"/>
      <c r="D77" s="451" t="s">
        <v>1044</v>
      </c>
      <c r="E77" s="460" t="s">
        <v>926</v>
      </c>
      <c r="F77" s="409">
        <v>5.0039999999999996</v>
      </c>
    </row>
    <row r="78" spans="1:6" ht="14.5" thickBot="1">
      <c r="A78" s="406"/>
      <c r="B78" s="431"/>
      <c r="C78" s="440"/>
      <c r="D78" s="451" t="s">
        <v>752</v>
      </c>
      <c r="E78" s="460">
        <v>5.0999999999999996</v>
      </c>
      <c r="F78" s="409">
        <v>6</v>
      </c>
    </row>
    <row r="79" spans="1:6" ht="14.5" thickBot="1">
      <c r="A79" s="406"/>
      <c r="B79" s="432"/>
      <c r="C79" s="441"/>
      <c r="D79" s="452" t="s">
        <v>1045</v>
      </c>
      <c r="E79" s="461">
        <v>6.1</v>
      </c>
      <c r="F79" s="410">
        <v>6.9959999999999996</v>
      </c>
    </row>
    <row r="80" spans="1:6" ht="15" thickTop="1" thickBot="1">
      <c r="A80" s="406"/>
      <c r="B80" s="668" t="s">
        <v>765</v>
      </c>
      <c r="C80" s="669"/>
      <c r="D80" s="451" t="s">
        <v>755</v>
      </c>
      <c r="E80" s="460">
        <v>943</v>
      </c>
      <c r="F80" s="409">
        <v>1037</v>
      </c>
    </row>
    <row r="81" spans="1:6" ht="14.5" hidden="1" thickBot="1">
      <c r="A81" s="406"/>
      <c r="B81" s="670"/>
      <c r="C81" s="671"/>
      <c r="D81" s="451" t="s">
        <v>756</v>
      </c>
      <c r="E81" s="460"/>
      <c r="F81" s="409"/>
    </row>
    <row r="82" spans="1:6" ht="14.5" thickBot="1">
      <c r="A82" s="406"/>
      <c r="B82" s="670"/>
      <c r="C82" s="671"/>
      <c r="D82" s="451" t="s">
        <v>757</v>
      </c>
      <c r="E82" s="460">
        <v>282</v>
      </c>
      <c r="F82" s="409">
        <v>310</v>
      </c>
    </row>
    <row r="83" spans="1:6" ht="14.5" thickBot="1">
      <c r="A83" s="406"/>
      <c r="B83" s="672"/>
      <c r="C83" s="673"/>
      <c r="D83" s="452" t="s">
        <v>758</v>
      </c>
      <c r="E83" s="461">
        <v>95</v>
      </c>
      <c r="F83" s="410">
        <v>105</v>
      </c>
    </row>
    <row r="84" spans="1:6" ht="15" thickTop="1" thickBot="1">
      <c r="A84" s="406"/>
      <c r="B84" s="668" t="s">
        <v>759</v>
      </c>
      <c r="C84" s="669"/>
      <c r="D84" s="451" t="s">
        <v>755</v>
      </c>
      <c r="E84" s="460">
        <v>786.99599999999998</v>
      </c>
      <c r="F84" s="409">
        <v>827.00399999999991</v>
      </c>
    </row>
    <row r="85" spans="1:6" ht="14.5" thickBot="1">
      <c r="A85" s="406"/>
      <c r="B85" s="670"/>
      <c r="C85" s="671"/>
      <c r="D85" s="451" t="s">
        <v>757</v>
      </c>
      <c r="E85" s="460">
        <v>234.99600000000001</v>
      </c>
      <c r="F85" s="409">
        <v>258.99599999999998</v>
      </c>
    </row>
    <row r="86" spans="1:6" ht="14.5" thickBot="1">
      <c r="A86" s="407"/>
      <c r="B86" s="672"/>
      <c r="C86" s="673"/>
      <c r="D86" s="452" t="s">
        <v>758</v>
      </c>
      <c r="E86" s="461">
        <v>78.995999999999995</v>
      </c>
      <c r="F86" s="410">
        <v>87</v>
      </c>
    </row>
    <row r="87" spans="1:6" ht="13.5" thickTop="1" thickBot="1">
      <c r="A87" s="644"/>
      <c r="B87" s="645"/>
      <c r="C87" s="645"/>
      <c r="D87" s="645"/>
      <c r="E87" s="645"/>
      <c r="F87" s="646"/>
    </row>
    <row r="88" spans="1:6" ht="15" thickTop="1" thickBot="1">
      <c r="A88" s="405" t="s">
        <v>774</v>
      </c>
      <c r="B88" s="430" t="s">
        <v>746</v>
      </c>
      <c r="C88" s="439" t="s">
        <v>746</v>
      </c>
      <c r="D88" s="451" t="s">
        <v>748</v>
      </c>
      <c r="E88" s="459" t="s">
        <v>303</v>
      </c>
      <c r="F88" s="408" t="s">
        <v>303</v>
      </c>
    </row>
    <row r="89" spans="1:6" ht="14.5" thickBot="1">
      <c r="A89" s="405" t="s">
        <v>216</v>
      </c>
      <c r="B89" s="430" t="s">
        <v>747</v>
      </c>
      <c r="C89" s="439" t="s">
        <v>747</v>
      </c>
      <c r="D89" s="451" t="s">
        <v>749</v>
      </c>
      <c r="E89" s="409">
        <v>1.5</v>
      </c>
      <c r="F89" s="409">
        <v>2.004</v>
      </c>
    </row>
    <row r="90" spans="1:6" ht="14.5" thickBot="1">
      <c r="A90" s="406"/>
      <c r="B90" s="431"/>
      <c r="C90" s="440"/>
      <c r="D90" s="451" t="s">
        <v>750</v>
      </c>
      <c r="E90" s="460">
        <v>2.2999999999999998</v>
      </c>
      <c r="F90" s="409">
        <v>3</v>
      </c>
    </row>
    <row r="91" spans="1:6" ht="14.5" thickBot="1">
      <c r="A91" s="406"/>
      <c r="B91" s="431"/>
      <c r="C91" s="440"/>
      <c r="D91" s="451" t="s">
        <v>751</v>
      </c>
      <c r="E91" s="460">
        <v>4.2</v>
      </c>
      <c r="F91" s="409">
        <v>3.996</v>
      </c>
    </row>
    <row r="92" spans="1:6" s="164" customFormat="1" ht="14.5" thickBot="1">
      <c r="A92" s="406"/>
      <c r="B92" s="431"/>
      <c r="C92" s="440"/>
      <c r="D92" s="451" t="s">
        <v>1044</v>
      </c>
      <c r="E92" s="460" t="s">
        <v>926</v>
      </c>
      <c r="F92" s="409">
        <v>5.0039999999999996</v>
      </c>
    </row>
    <row r="93" spans="1:6" ht="14.5" thickBot="1">
      <c r="A93" s="406"/>
      <c r="B93" s="431"/>
      <c r="C93" s="440"/>
      <c r="D93" s="451" t="s">
        <v>752</v>
      </c>
      <c r="E93" s="460">
        <v>5.0999999999999996</v>
      </c>
      <c r="F93" s="409">
        <v>6</v>
      </c>
    </row>
    <row r="94" spans="1:6" ht="14.5" thickBot="1">
      <c r="A94" s="406"/>
      <c r="B94" s="432"/>
      <c r="C94" s="441"/>
      <c r="D94" s="452" t="s">
        <v>1045</v>
      </c>
      <c r="E94" s="461">
        <v>6.1</v>
      </c>
      <c r="F94" s="410">
        <v>6.9959999999999996</v>
      </c>
    </row>
    <row r="95" spans="1:6" ht="15" thickTop="1" thickBot="1">
      <c r="A95" s="406"/>
      <c r="B95" s="668" t="s">
        <v>765</v>
      </c>
      <c r="C95" s="669"/>
      <c r="D95" s="451" t="s">
        <v>755</v>
      </c>
      <c r="E95" s="460">
        <v>943</v>
      </c>
      <c r="F95" s="409">
        <v>1037</v>
      </c>
    </row>
    <row r="96" spans="1:6" ht="14.5" hidden="1" thickBot="1">
      <c r="A96" s="406"/>
      <c r="B96" s="670"/>
      <c r="C96" s="671"/>
      <c r="D96" s="451" t="s">
        <v>756</v>
      </c>
      <c r="E96" s="460"/>
      <c r="F96" s="409"/>
    </row>
    <row r="97" spans="1:6" ht="14.5" thickBot="1">
      <c r="A97" s="406"/>
      <c r="B97" s="670"/>
      <c r="C97" s="671"/>
      <c r="D97" s="451" t="s">
        <v>757</v>
      </c>
      <c r="E97" s="460">
        <v>282</v>
      </c>
      <c r="F97" s="409">
        <v>310</v>
      </c>
    </row>
    <row r="98" spans="1:6" ht="14.5" thickBot="1">
      <c r="A98" s="406"/>
      <c r="B98" s="672"/>
      <c r="C98" s="673"/>
      <c r="D98" s="452" t="s">
        <v>758</v>
      </c>
      <c r="E98" s="461">
        <v>95</v>
      </c>
      <c r="F98" s="410">
        <v>105</v>
      </c>
    </row>
    <row r="99" spans="1:6" ht="15" thickTop="1" thickBot="1">
      <c r="A99" s="406"/>
      <c r="B99" s="668" t="s">
        <v>759</v>
      </c>
      <c r="C99" s="669"/>
      <c r="D99" s="451" t="s">
        <v>755</v>
      </c>
      <c r="E99" s="460">
        <v>786.99599999999998</v>
      </c>
      <c r="F99" s="409">
        <v>827.00399999999991</v>
      </c>
    </row>
    <row r="100" spans="1:6" ht="14.5" thickBot="1">
      <c r="A100" s="406"/>
      <c r="B100" s="670"/>
      <c r="C100" s="671"/>
      <c r="D100" s="451" t="s">
        <v>757</v>
      </c>
      <c r="E100" s="460">
        <v>234.99600000000001</v>
      </c>
      <c r="F100" s="409">
        <v>258.99599999999998</v>
      </c>
    </row>
    <row r="101" spans="1:6" ht="14.5" thickBot="1">
      <c r="A101" s="406"/>
      <c r="B101" s="672"/>
      <c r="C101" s="673"/>
      <c r="D101" s="452" t="s">
        <v>758</v>
      </c>
      <c r="E101" s="461">
        <v>78.995999999999995</v>
      </c>
      <c r="F101" s="410">
        <v>87</v>
      </c>
    </row>
    <row r="102" spans="1:6" ht="15" thickTop="1" thickBot="1">
      <c r="A102" s="407"/>
      <c r="B102" s="674" t="s">
        <v>775</v>
      </c>
      <c r="C102" s="675"/>
      <c r="D102" s="452" t="s">
        <v>755</v>
      </c>
      <c r="E102" s="461">
        <v>94</v>
      </c>
      <c r="F102" s="410">
        <v>103</v>
      </c>
    </row>
    <row r="103" spans="1:6" ht="13.5" thickTop="1" thickBot="1">
      <c r="A103" s="644"/>
      <c r="B103" s="645"/>
      <c r="C103" s="645"/>
      <c r="D103" s="645"/>
      <c r="E103" s="645"/>
      <c r="F103" s="646"/>
    </row>
    <row r="104" spans="1:6" ht="15" thickTop="1" thickBot="1">
      <c r="A104" s="405" t="s">
        <v>776</v>
      </c>
      <c r="B104" s="430" t="s">
        <v>746</v>
      </c>
      <c r="C104" s="438" t="s">
        <v>746</v>
      </c>
      <c r="D104" s="451" t="s">
        <v>748</v>
      </c>
      <c r="E104" s="459" t="s">
        <v>303</v>
      </c>
      <c r="F104" s="408" t="s">
        <v>303</v>
      </c>
    </row>
    <row r="105" spans="1:6" ht="14.5" thickBot="1">
      <c r="A105" s="405" t="s">
        <v>216</v>
      </c>
      <c r="B105" s="430" t="s">
        <v>747</v>
      </c>
      <c r="C105" s="439" t="s">
        <v>747</v>
      </c>
      <c r="D105" s="451" t="s">
        <v>749</v>
      </c>
      <c r="E105" s="409">
        <v>1.5</v>
      </c>
      <c r="F105" s="409">
        <v>2.004</v>
      </c>
    </row>
    <row r="106" spans="1:6" ht="14.5" thickBot="1">
      <c r="A106" s="420"/>
      <c r="B106" s="431"/>
      <c r="C106" s="440"/>
      <c r="D106" s="451" t="s">
        <v>750</v>
      </c>
      <c r="E106" s="460">
        <v>2.2999999999999998</v>
      </c>
      <c r="F106" s="409">
        <v>3</v>
      </c>
    </row>
    <row r="107" spans="1:6" ht="14.5" thickBot="1">
      <c r="A107" s="406"/>
      <c r="B107" s="431"/>
      <c r="C107" s="440"/>
      <c r="D107" s="451" t="s">
        <v>751</v>
      </c>
      <c r="E107" s="460">
        <v>4.2</v>
      </c>
      <c r="F107" s="409">
        <v>3.996</v>
      </c>
    </row>
    <row r="108" spans="1:6" s="164" customFormat="1" ht="14.5" thickBot="1">
      <c r="A108" s="406"/>
      <c r="B108" s="431"/>
      <c r="C108" s="440"/>
      <c r="D108" s="451" t="s">
        <v>1044</v>
      </c>
      <c r="E108" s="460" t="s">
        <v>926</v>
      </c>
      <c r="F108" s="409">
        <v>5.0039999999999996</v>
      </c>
    </row>
    <row r="109" spans="1:6" ht="14.5" thickBot="1">
      <c r="A109" s="406"/>
      <c r="B109" s="431"/>
      <c r="C109" s="440"/>
      <c r="D109" s="451" t="s">
        <v>752</v>
      </c>
      <c r="E109" s="460">
        <v>5.0999999999999996</v>
      </c>
      <c r="F109" s="409">
        <v>6</v>
      </c>
    </row>
    <row r="110" spans="1:6" ht="14.5" thickBot="1">
      <c r="A110" s="406"/>
      <c r="B110" s="432"/>
      <c r="C110" s="441"/>
      <c r="D110" s="452" t="s">
        <v>1045</v>
      </c>
      <c r="E110" s="461">
        <v>6.1</v>
      </c>
      <c r="F110" s="410">
        <v>6.9959999999999996</v>
      </c>
    </row>
    <row r="111" spans="1:6" ht="15" thickTop="1" thickBot="1">
      <c r="A111" s="406"/>
      <c r="B111" s="668" t="s">
        <v>765</v>
      </c>
      <c r="C111" s="669"/>
      <c r="D111" s="451" t="s">
        <v>755</v>
      </c>
      <c r="E111" s="460">
        <v>943</v>
      </c>
      <c r="F111" s="409">
        <v>1037</v>
      </c>
    </row>
    <row r="112" spans="1:6" ht="14.5" hidden="1" thickBot="1">
      <c r="A112" s="406"/>
      <c r="B112" s="670"/>
      <c r="C112" s="671"/>
      <c r="D112" s="451" t="s">
        <v>756</v>
      </c>
      <c r="E112" s="460"/>
      <c r="F112" s="409"/>
    </row>
    <row r="113" spans="1:6" ht="14.5" thickBot="1">
      <c r="A113" s="406"/>
      <c r="B113" s="670"/>
      <c r="C113" s="671"/>
      <c r="D113" s="451" t="s">
        <v>757</v>
      </c>
      <c r="E113" s="460">
        <v>282</v>
      </c>
      <c r="F113" s="409">
        <v>310</v>
      </c>
    </row>
    <row r="114" spans="1:6" ht="14.5" thickBot="1">
      <c r="A114" s="406"/>
      <c r="B114" s="672"/>
      <c r="C114" s="673"/>
      <c r="D114" s="452" t="s">
        <v>758</v>
      </c>
      <c r="E114" s="461">
        <v>95</v>
      </c>
      <c r="F114" s="410">
        <v>105</v>
      </c>
    </row>
    <row r="115" spans="1:6" ht="15" thickTop="1" thickBot="1">
      <c r="A115" s="406"/>
      <c r="B115" s="685" t="s">
        <v>759</v>
      </c>
      <c r="C115" s="686"/>
      <c r="D115" s="451" t="s">
        <v>755</v>
      </c>
      <c r="E115" s="460">
        <v>786.99599999999998</v>
      </c>
      <c r="F115" s="409">
        <v>827.00399999999991</v>
      </c>
    </row>
    <row r="116" spans="1:6" ht="14.5" thickBot="1">
      <c r="A116" s="406"/>
      <c r="B116" s="687"/>
      <c r="C116" s="688"/>
      <c r="D116" s="451" t="s">
        <v>757</v>
      </c>
      <c r="E116" s="460">
        <v>234.99600000000001</v>
      </c>
      <c r="F116" s="409">
        <v>258.99599999999998</v>
      </c>
    </row>
    <row r="117" spans="1:6" ht="14.5" thickBot="1">
      <c r="A117" s="407"/>
      <c r="B117" s="689"/>
      <c r="C117" s="690"/>
      <c r="D117" s="452" t="s">
        <v>758</v>
      </c>
      <c r="E117" s="461">
        <v>78.995999999999995</v>
      </c>
      <c r="F117" s="410">
        <v>87</v>
      </c>
    </row>
    <row r="118" spans="1:6" ht="13.5" thickTop="1" thickBot="1">
      <c r="A118" s="644"/>
      <c r="B118" s="645"/>
      <c r="C118" s="645"/>
      <c r="D118" s="645"/>
      <c r="E118" s="645"/>
      <c r="F118" s="646"/>
    </row>
    <row r="119" spans="1:6" ht="15" thickTop="1" thickBot="1">
      <c r="A119" s="421" t="s">
        <v>777</v>
      </c>
      <c r="B119" s="434" t="s">
        <v>746</v>
      </c>
      <c r="C119" s="444" t="s">
        <v>746</v>
      </c>
      <c r="D119" s="455" t="s">
        <v>748</v>
      </c>
      <c r="E119" s="466" t="s">
        <v>303</v>
      </c>
      <c r="F119" s="424" t="s">
        <v>303</v>
      </c>
    </row>
    <row r="120" spans="1:6" ht="14.5" thickBot="1">
      <c r="A120" s="421" t="s">
        <v>778</v>
      </c>
      <c r="B120" s="434" t="s">
        <v>763</v>
      </c>
      <c r="C120" s="444" t="s">
        <v>763</v>
      </c>
      <c r="D120" s="455" t="s">
        <v>749</v>
      </c>
      <c r="E120" s="409">
        <v>1.5</v>
      </c>
      <c r="F120" s="425">
        <v>2.004</v>
      </c>
    </row>
    <row r="121" spans="1:6" ht="14.5" thickBot="1">
      <c r="A121" s="422"/>
      <c r="B121" s="435"/>
      <c r="C121" s="445"/>
      <c r="D121" s="455" t="s">
        <v>750</v>
      </c>
      <c r="E121" s="460">
        <v>2.2999999999999998</v>
      </c>
      <c r="F121" s="425">
        <v>3</v>
      </c>
    </row>
    <row r="122" spans="1:6" ht="14.5" thickBot="1">
      <c r="A122" s="422"/>
      <c r="B122" s="435"/>
      <c r="C122" s="445"/>
      <c r="D122" s="455" t="s">
        <v>751</v>
      </c>
      <c r="E122" s="460">
        <v>4.2</v>
      </c>
      <c r="F122" s="425">
        <v>3.996</v>
      </c>
    </row>
    <row r="123" spans="1:6" s="164" customFormat="1" ht="14.5" thickBot="1">
      <c r="A123" s="422"/>
      <c r="B123" s="435"/>
      <c r="C123" s="445"/>
      <c r="D123" s="455" t="s">
        <v>1044</v>
      </c>
      <c r="E123" s="460" t="s">
        <v>926</v>
      </c>
      <c r="F123" s="425">
        <v>5.0039999999999996</v>
      </c>
    </row>
    <row r="124" spans="1:6" ht="14.5" thickBot="1">
      <c r="A124" s="422"/>
      <c r="B124" s="435"/>
      <c r="C124" s="445"/>
      <c r="D124" s="455" t="s">
        <v>752</v>
      </c>
      <c r="E124" s="460">
        <v>5.0999999999999996</v>
      </c>
      <c r="F124" s="425">
        <v>6</v>
      </c>
    </row>
    <row r="125" spans="1:6" ht="14.5" thickBot="1">
      <c r="A125" s="422"/>
      <c r="B125" s="436"/>
      <c r="C125" s="446"/>
      <c r="D125" s="452" t="s">
        <v>1045</v>
      </c>
      <c r="E125" s="461">
        <v>6.1</v>
      </c>
      <c r="F125" s="426">
        <v>6.9959999999999996</v>
      </c>
    </row>
    <row r="126" spans="1:6" ht="14.5" thickTop="1" thickBot="1">
      <c r="A126" s="422"/>
      <c r="B126" s="662" t="s">
        <v>779</v>
      </c>
      <c r="C126" s="663"/>
      <c r="D126" s="455" t="s">
        <v>755</v>
      </c>
      <c r="E126" s="467">
        <v>548.6</v>
      </c>
      <c r="F126" s="425">
        <v>606</v>
      </c>
    </row>
    <row r="127" spans="1:6" ht="14" thickBot="1">
      <c r="A127" s="422"/>
      <c r="B127" s="664"/>
      <c r="C127" s="665"/>
      <c r="D127" s="455" t="s">
        <v>757</v>
      </c>
      <c r="E127" s="467">
        <v>165</v>
      </c>
      <c r="F127" s="425">
        <v>182</v>
      </c>
    </row>
    <row r="128" spans="1:6" ht="14" thickBot="1">
      <c r="A128" s="422"/>
      <c r="B128" s="666"/>
      <c r="C128" s="667"/>
      <c r="D128" s="456" t="s">
        <v>758</v>
      </c>
      <c r="E128" s="468">
        <v>56</v>
      </c>
      <c r="F128" s="426">
        <v>62</v>
      </c>
    </row>
    <row r="129" spans="1:6" ht="14.5" thickTop="1" thickBot="1">
      <c r="A129" s="423"/>
      <c r="B129" s="654" t="s">
        <v>780</v>
      </c>
      <c r="C129" s="655"/>
      <c r="D129" s="457" t="s">
        <v>781</v>
      </c>
      <c r="E129" s="469">
        <v>13</v>
      </c>
      <c r="F129" s="427">
        <v>14</v>
      </c>
    </row>
    <row r="130" spans="1:6" ht="13.5" thickTop="1" thickBot="1">
      <c r="A130" s="644"/>
      <c r="B130" s="645"/>
      <c r="C130" s="645"/>
      <c r="D130" s="645"/>
      <c r="E130" s="645"/>
      <c r="F130" s="646"/>
    </row>
    <row r="131" spans="1:6" ht="15" thickTop="1" thickBot="1">
      <c r="A131" s="421" t="s">
        <v>782</v>
      </c>
      <c r="B131" s="434" t="s">
        <v>762</v>
      </c>
      <c r="C131" s="447" t="s">
        <v>762</v>
      </c>
      <c r="D131" s="455" t="s">
        <v>748</v>
      </c>
      <c r="E131" s="466" t="s">
        <v>303</v>
      </c>
      <c r="F131" s="424" t="s">
        <v>303</v>
      </c>
    </row>
    <row r="132" spans="1:6" ht="14.5" thickBot="1">
      <c r="A132" s="421" t="s">
        <v>783</v>
      </c>
      <c r="B132" s="434" t="s">
        <v>763</v>
      </c>
      <c r="C132" s="444" t="s">
        <v>763</v>
      </c>
      <c r="D132" s="455" t="s">
        <v>749</v>
      </c>
      <c r="E132" s="425">
        <v>1.5</v>
      </c>
      <c r="F132" s="425">
        <v>1.5</v>
      </c>
    </row>
    <row r="133" spans="1:6" ht="14" thickBot="1">
      <c r="A133" s="422"/>
      <c r="B133" s="435"/>
      <c r="C133" s="445"/>
      <c r="D133" s="455" t="s">
        <v>750</v>
      </c>
      <c r="E133" s="467">
        <v>2.3039999999999998</v>
      </c>
      <c r="F133" s="425">
        <v>2.004</v>
      </c>
    </row>
    <row r="134" spans="1:6" ht="14" thickBot="1">
      <c r="A134" s="422"/>
      <c r="B134" s="435"/>
      <c r="C134" s="445"/>
      <c r="D134" s="455" t="s">
        <v>751</v>
      </c>
      <c r="E134" s="467">
        <v>3.9</v>
      </c>
      <c r="F134" s="425">
        <v>3</v>
      </c>
    </row>
    <row r="135" spans="1:6" s="164" customFormat="1" ht="14" thickBot="1">
      <c r="A135" s="422"/>
      <c r="B135" s="435"/>
      <c r="C135" s="445"/>
      <c r="D135" s="455" t="s">
        <v>1044</v>
      </c>
      <c r="E135" s="467" t="s">
        <v>926</v>
      </c>
      <c r="F135" s="425">
        <v>3.504</v>
      </c>
    </row>
    <row r="136" spans="1:6" ht="14" thickBot="1">
      <c r="A136" s="422"/>
      <c r="B136" s="435"/>
      <c r="C136" s="445"/>
      <c r="D136" s="455" t="s">
        <v>752</v>
      </c>
      <c r="E136" s="467">
        <v>4.5960000000000001</v>
      </c>
      <c r="F136" s="425">
        <v>4</v>
      </c>
    </row>
    <row r="137" spans="1:6" ht="14.5" thickBot="1">
      <c r="A137" s="422"/>
      <c r="B137" s="436"/>
      <c r="C137" s="446"/>
      <c r="D137" s="452" t="s">
        <v>1045</v>
      </c>
      <c r="E137" s="468">
        <v>5.0999999999999996</v>
      </c>
      <c r="F137" s="426">
        <v>5</v>
      </c>
    </row>
    <row r="138" spans="1:6" ht="14.5" thickTop="1" thickBot="1">
      <c r="A138" s="422"/>
      <c r="B138" s="662" t="s">
        <v>779</v>
      </c>
      <c r="C138" s="663"/>
      <c r="D138" s="455" t="s">
        <v>755</v>
      </c>
      <c r="E138" s="467">
        <v>551</v>
      </c>
      <c r="F138" s="425">
        <v>505</v>
      </c>
    </row>
    <row r="139" spans="1:6" ht="14" thickBot="1">
      <c r="A139" s="422"/>
      <c r="B139" s="664"/>
      <c r="C139" s="665"/>
      <c r="D139" s="455" t="s">
        <v>757</v>
      </c>
      <c r="E139" s="467">
        <v>165</v>
      </c>
      <c r="F139" s="425">
        <v>182</v>
      </c>
    </row>
    <row r="140" spans="1:6" ht="14" thickBot="1">
      <c r="A140" s="422"/>
      <c r="B140" s="666"/>
      <c r="C140" s="667"/>
      <c r="D140" s="456" t="s">
        <v>758</v>
      </c>
      <c r="E140" s="468">
        <v>56</v>
      </c>
      <c r="F140" s="426">
        <v>62</v>
      </c>
    </row>
    <row r="141" spans="1:6" ht="14.5" thickTop="1" thickBot="1">
      <c r="A141" s="423"/>
      <c r="B141" s="652" t="s">
        <v>784</v>
      </c>
      <c r="C141" s="653"/>
      <c r="D141" s="456" t="s">
        <v>755</v>
      </c>
      <c r="E141" s="468">
        <v>82</v>
      </c>
      <c r="F141" s="426">
        <v>90</v>
      </c>
    </row>
    <row r="142" spans="1:6" ht="13.5" thickTop="1" thickBot="1">
      <c r="A142" s="650"/>
      <c r="B142" s="645"/>
      <c r="C142" s="645"/>
      <c r="D142" s="645"/>
      <c r="E142" s="645"/>
      <c r="F142" s="651"/>
    </row>
    <row r="143" spans="1:6" ht="15" thickTop="1" thickBot="1">
      <c r="A143" s="421" t="s">
        <v>785</v>
      </c>
      <c r="B143" s="434" t="s">
        <v>746</v>
      </c>
      <c r="C143" s="447" t="s">
        <v>746</v>
      </c>
      <c r="D143" s="455" t="s">
        <v>748</v>
      </c>
      <c r="E143" s="466" t="s">
        <v>303</v>
      </c>
      <c r="F143" s="424" t="s">
        <v>303</v>
      </c>
    </row>
    <row r="144" spans="1:6" ht="14.5" thickBot="1">
      <c r="A144" s="421" t="s">
        <v>778</v>
      </c>
      <c r="B144" s="434" t="s">
        <v>763</v>
      </c>
      <c r="C144" s="444" t="s">
        <v>763</v>
      </c>
      <c r="D144" s="455" t="s">
        <v>749</v>
      </c>
      <c r="E144" s="425">
        <v>1.5</v>
      </c>
      <c r="F144" s="425">
        <v>2.004</v>
      </c>
    </row>
    <row r="145" spans="1:6" ht="14" thickBot="1">
      <c r="A145" s="422"/>
      <c r="B145" s="435"/>
      <c r="C145" s="445"/>
      <c r="D145" s="455" t="s">
        <v>750</v>
      </c>
      <c r="E145" s="467">
        <v>2.3039999999999998</v>
      </c>
      <c r="F145" s="425">
        <v>3</v>
      </c>
    </row>
    <row r="146" spans="1:6" ht="14" thickBot="1">
      <c r="A146" s="422"/>
      <c r="B146" s="435"/>
      <c r="C146" s="445"/>
      <c r="D146" s="455" t="s">
        <v>751</v>
      </c>
      <c r="E146" s="467">
        <v>4.2</v>
      </c>
      <c r="F146" s="425">
        <v>3.996</v>
      </c>
    </row>
    <row r="147" spans="1:6" s="164" customFormat="1" ht="14" thickBot="1">
      <c r="A147" s="422"/>
      <c r="B147" s="435"/>
      <c r="C147" s="445"/>
      <c r="D147" s="455" t="s">
        <v>1044</v>
      </c>
      <c r="E147" s="467" t="s">
        <v>926</v>
      </c>
      <c r="F147" s="425">
        <v>5.0039999999999996</v>
      </c>
    </row>
    <row r="148" spans="1:6" ht="14" thickBot="1">
      <c r="A148" s="422"/>
      <c r="B148" s="435"/>
      <c r="C148" s="445"/>
      <c r="D148" s="455" t="s">
        <v>752</v>
      </c>
      <c r="E148" s="467">
        <v>5.0999999999999996</v>
      </c>
      <c r="F148" s="425">
        <v>6</v>
      </c>
    </row>
    <row r="149" spans="1:6" ht="14" thickBot="1">
      <c r="A149" s="422"/>
      <c r="B149" s="436"/>
      <c r="C149" s="446"/>
      <c r="D149" s="456" t="s">
        <v>1045</v>
      </c>
      <c r="E149" s="468">
        <v>6.1</v>
      </c>
      <c r="F149" s="426">
        <v>6.9959999999999996</v>
      </c>
    </row>
    <row r="150" spans="1:6" ht="14.5" thickTop="1" thickBot="1">
      <c r="A150" s="422"/>
      <c r="B150" s="662" t="s">
        <v>779</v>
      </c>
      <c r="C150" s="663"/>
      <c r="D150" s="455" t="s">
        <v>755</v>
      </c>
      <c r="E150" s="467">
        <v>551.00400000000002</v>
      </c>
      <c r="F150" s="425">
        <v>606</v>
      </c>
    </row>
    <row r="151" spans="1:6" ht="14" thickBot="1">
      <c r="A151" s="422"/>
      <c r="B151" s="664"/>
      <c r="C151" s="665"/>
      <c r="D151" s="455" t="s">
        <v>757</v>
      </c>
      <c r="E151" s="467">
        <v>165</v>
      </c>
      <c r="F151" s="425">
        <v>182.00399999999999</v>
      </c>
    </row>
    <row r="152" spans="1:6" ht="14" thickBot="1">
      <c r="A152" s="423"/>
      <c r="B152" s="666"/>
      <c r="C152" s="667"/>
      <c r="D152" s="456" t="s">
        <v>758</v>
      </c>
      <c r="E152" s="468">
        <v>56.003999999999998</v>
      </c>
      <c r="F152" s="426">
        <v>62.003999999999998</v>
      </c>
    </row>
    <row r="153" spans="1:6" ht="15" thickTop="1" thickBot="1">
      <c r="A153" s="421" t="s">
        <v>786</v>
      </c>
      <c r="B153" s="434" t="s">
        <v>746</v>
      </c>
      <c r="C153" s="434" t="s">
        <v>746</v>
      </c>
      <c r="D153" s="456" t="s">
        <v>748</v>
      </c>
      <c r="E153" s="574" t="s">
        <v>303</v>
      </c>
      <c r="F153" s="574" t="s">
        <v>303</v>
      </c>
    </row>
    <row r="154" spans="1:6" ht="15" thickTop="1" thickBot="1">
      <c r="A154" s="421" t="s">
        <v>787</v>
      </c>
      <c r="B154" s="434" t="s">
        <v>763</v>
      </c>
      <c r="C154" s="434" t="s">
        <v>763</v>
      </c>
      <c r="D154" s="456" t="s">
        <v>749</v>
      </c>
      <c r="E154" s="574" t="s">
        <v>303</v>
      </c>
      <c r="F154" s="574" t="s">
        <v>303</v>
      </c>
    </row>
    <row r="155" spans="1:6" ht="14.5" thickTop="1" thickBot="1">
      <c r="A155" s="428"/>
      <c r="B155" s="436"/>
      <c r="C155" s="446"/>
      <c r="D155" s="456" t="s">
        <v>750</v>
      </c>
      <c r="E155" s="468">
        <v>1.9</v>
      </c>
      <c r="F155" s="468">
        <v>3</v>
      </c>
    </row>
    <row r="156" spans="1:6" ht="13.5" thickTop="1" thickBot="1">
      <c r="A156" s="644"/>
      <c r="B156" s="645"/>
      <c r="C156" s="645"/>
      <c r="D156" s="645"/>
      <c r="E156" s="645"/>
      <c r="F156" s="646"/>
    </row>
    <row r="157" spans="1:6" ht="15" thickTop="1" thickBot="1">
      <c r="A157" s="421" t="s">
        <v>788</v>
      </c>
      <c r="B157" s="434" t="s">
        <v>746</v>
      </c>
      <c r="C157" s="434" t="s">
        <v>746</v>
      </c>
      <c r="D157" s="455" t="s">
        <v>748</v>
      </c>
      <c r="E157" s="574" t="s">
        <v>303</v>
      </c>
      <c r="F157" s="574" t="s">
        <v>303</v>
      </c>
    </row>
    <row r="158" spans="1:6" ht="14.5" thickBot="1">
      <c r="A158" s="421" t="s">
        <v>787</v>
      </c>
      <c r="B158" s="434" t="s">
        <v>763</v>
      </c>
      <c r="C158" s="434" t="s">
        <v>763</v>
      </c>
      <c r="D158" s="455" t="s">
        <v>749</v>
      </c>
      <c r="E158" s="467">
        <v>1.5</v>
      </c>
      <c r="F158" s="467">
        <v>2.004</v>
      </c>
    </row>
    <row r="159" spans="1:6" ht="14" thickBot="1">
      <c r="A159" s="422"/>
      <c r="B159" s="435"/>
      <c r="C159" s="448"/>
      <c r="D159" s="455" t="s">
        <v>750</v>
      </c>
      <c r="E159" s="467">
        <v>2.3039999999999998</v>
      </c>
      <c r="F159" s="467">
        <v>3</v>
      </c>
    </row>
    <row r="160" spans="1:6" ht="14" thickBot="1">
      <c r="A160" s="422"/>
      <c r="B160" s="435"/>
      <c r="C160" s="448"/>
      <c r="D160" s="455" t="s">
        <v>751</v>
      </c>
      <c r="E160" s="467">
        <v>4.2</v>
      </c>
      <c r="F160" s="467">
        <v>3.996</v>
      </c>
    </row>
    <row r="161" spans="1:6" s="164" customFormat="1" ht="14" thickBot="1">
      <c r="A161" s="422"/>
      <c r="B161" s="435"/>
      <c r="C161" s="448"/>
      <c r="D161" s="455" t="s">
        <v>1044</v>
      </c>
      <c r="E161" s="467" t="s">
        <v>926</v>
      </c>
      <c r="F161" s="467">
        <v>5.0039999999999996</v>
      </c>
    </row>
    <row r="162" spans="1:6" ht="14" thickBot="1">
      <c r="A162" s="422"/>
      <c r="B162" s="435"/>
      <c r="C162" s="448"/>
      <c r="D162" s="455" t="s">
        <v>752</v>
      </c>
      <c r="E162" s="467">
        <v>5.0999999999999996</v>
      </c>
      <c r="F162" s="467">
        <v>6</v>
      </c>
    </row>
    <row r="163" spans="1:6" ht="14" thickBot="1">
      <c r="A163" s="422"/>
      <c r="B163" s="436"/>
      <c r="C163" s="449"/>
      <c r="D163" s="456" t="s">
        <v>1045</v>
      </c>
      <c r="E163" s="467">
        <v>6.1</v>
      </c>
      <c r="F163" s="467">
        <v>6.9959999999999996</v>
      </c>
    </row>
    <row r="164" spans="1:6" ht="16.5" customHeight="1" thickTop="1" thickBot="1">
      <c r="A164" s="422"/>
      <c r="B164" s="656" t="s">
        <v>779</v>
      </c>
      <c r="C164" s="657"/>
      <c r="D164" s="456" t="s">
        <v>755</v>
      </c>
      <c r="E164" s="467">
        <v>392.00400000000002</v>
      </c>
      <c r="F164" s="467">
        <v>431.00400000000002</v>
      </c>
    </row>
    <row r="165" spans="1:6" ht="14.5" thickTop="1" thickBot="1">
      <c r="A165" s="422"/>
      <c r="B165" s="658"/>
      <c r="C165" s="659"/>
      <c r="D165" s="456" t="s">
        <v>757</v>
      </c>
      <c r="E165" s="467">
        <v>119.00399999999999</v>
      </c>
      <c r="F165" s="467">
        <v>131.00399999999999</v>
      </c>
    </row>
    <row r="166" spans="1:6" ht="14.5" thickTop="1" thickBot="1">
      <c r="A166" s="422"/>
      <c r="B166" s="660"/>
      <c r="C166" s="661"/>
      <c r="D166" s="456" t="s">
        <v>758</v>
      </c>
      <c r="E166" s="467">
        <v>39.995999999999995</v>
      </c>
      <c r="F166" s="467">
        <v>44.003999999999998</v>
      </c>
    </row>
    <row r="167" spans="1:6" ht="14.5" customHeight="1" thickTop="1" thickBot="1">
      <c r="A167" s="422"/>
      <c r="B167" s="652" t="s">
        <v>784</v>
      </c>
      <c r="C167" s="653"/>
      <c r="D167" s="456" t="s">
        <v>755</v>
      </c>
      <c r="E167" s="467">
        <v>44</v>
      </c>
      <c r="F167" s="467">
        <v>48</v>
      </c>
    </row>
    <row r="168" spans="1:6" ht="14.5" customHeight="1" thickTop="1" thickBot="1">
      <c r="A168" s="423"/>
      <c r="B168" s="654" t="s">
        <v>780</v>
      </c>
      <c r="C168" s="655"/>
      <c r="D168" s="456" t="s">
        <v>789</v>
      </c>
      <c r="E168" s="467">
        <v>13</v>
      </c>
      <c r="F168" s="467">
        <v>14</v>
      </c>
    </row>
    <row r="169" spans="1:6" ht="13.5" thickTop="1" thickBot="1">
      <c r="A169" s="647"/>
      <c r="B169" s="648"/>
      <c r="C169" s="648"/>
      <c r="D169" s="648"/>
      <c r="E169" s="648"/>
      <c r="F169" s="649"/>
    </row>
    <row r="170" spans="1:6" ht="34.9" customHeight="1" thickTop="1" thickBot="1">
      <c r="A170" s="635" t="s">
        <v>790</v>
      </c>
      <c r="B170" s="638" t="s">
        <v>1047</v>
      </c>
      <c r="C170" s="639"/>
      <c r="D170" s="575" t="s">
        <v>1048</v>
      </c>
      <c r="E170" s="576">
        <v>55</v>
      </c>
      <c r="F170" s="409">
        <v>60.83</v>
      </c>
    </row>
    <row r="171" spans="1:6" ht="28.5" thickBot="1">
      <c r="A171" s="636"/>
      <c r="B171" s="640" t="s">
        <v>791</v>
      </c>
      <c r="C171" s="641"/>
      <c r="D171" s="577" t="s">
        <v>1049</v>
      </c>
      <c r="E171" s="576">
        <v>187.5</v>
      </c>
      <c r="F171" s="409">
        <v>206.67</v>
      </c>
    </row>
    <row r="172" spans="1:6" ht="14.5" thickBot="1">
      <c r="A172" s="636"/>
      <c r="B172" s="640" t="s">
        <v>792</v>
      </c>
      <c r="C172" s="641"/>
      <c r="D172" s="575"/>
      <c r="E172" s="576">
        <v>14</v>
      </c>
      <c r="F172" s="409">
        <v>15</v>
      </c>
    </row>
    <row r="173" spans="1:6" ht="14.5" thickBot="1">
      <c r="A173" s="637"/>
      <c r="B173" s="642" t="s">
        <v>793</v>
      </c>
      <c r="C173" s="643"/>
      <c r="D173" s="578"/>
      <c r="E173" s="579">
        <v>11</v>
      </c>
      <c r="F173" s="410">
        <v>12</v>
      </c>
    </row>
    <row r="174" spans="1:6" ht="13" thickTop="1"/>
  </sheetData>
  <mergeCells count="45">
    <mergeCell ref="A2:A3"/>
    <mergeCell ref="B2:C2"/>
    <mergeCell ref="E2:F2"/>
    <mergeCell ref="D2:D3"/>
    <mergeCell ref="B57:C57"/>
    <mergeCell ref="B38:C40"/>
    <mergeCell ref="B48:C51"/>
    <mergeCell ref="B34:C37"/>
    <mergeCell ref="B11:C14"/>
    <mergeCell ref="B15:C17"/>
    <mergeCell ref="B18:C18"/>
    <mergeCell ref="A19:F19"/>
    <mergeCell ref="A41:F41"/>
    <mergeCell ref="B65:C68"/>
    <mergeCell ref="B69:C71"/>
    <mergeCell ref="B52:C54"/>
    <mergeCell ref="B55:C56"/>
    <mergeCell ref="A72:F72"/>
    <mergeCell ref="B80:C83"/>
    <mergeCell ref="B84:C86"/>
    <mergeCell ref="B138:C140"/>
    <mergeCell ref="B141:C141"/>
    <mergeCell ref="B126:C128"/>
    <mergeCell ref="A87:F87"/>
    <mergeCell ref="A103:F103"/>
    <mergeCell ref="B95:C98"/>
    <mergeCell ref="B99:C101"/>
    <mergeCell ref="B102:C102"/>
    <mergeCell ref="B129:C129"/>
    <mergeCell ref="B111:C114"/>
    <mergeCell ref="B115:C117"/>
    <mergeCell ref="A118:F118"/>
    <mergeCell ref="A130:F130"/>
    <mergeCell ref="A156:F156"/>
    <mergeCell ref="A169:F169"/>
    <mergeCell ref="A142:F142"/>
    <mergeCell ref="B167:C167"/>
    <mergeCell ref="B168:C168"/>
    <mergeCell ref="B164:C166"/>
    <mergeCell ref="B150:C152"/>
    <mergeCell ref="A170:A173"/>
    <mergeCell ref="B170:C170"/>
    <mergeCell ref="B171:C171"/>
    <mergeCell ref="B172:C172"/>
    <mergeCell ref="B173:C173"/>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0E948-7558-4943-B9D9-A7D8E29A8E53}">
  <sheetPr>
    <tabColor rgb="FF92D050"/>
  </sheetPr>
  <dimension ref="A2:I194"/>
  <sheetViews>
    <sheetView showGridLines="0" topLeftCell="A18" zoomScale="93" zoomScaleNormal="93" workbookViewId="0">
      <selection activeCell="B17" sqref="B17"/>
    </sheetView>
  </sheetViews>
  <sheetFormatPr defaultColWidth="8.7265625" defaultRowHeight="12.5"/>
  <cols>
    <col min="1" max="1" width="5.54296875" style="482" customWidth="1"/>
    <col min="2" max="2" width="55.54296875" style="503" customWidth="1"/>
    <col min="3" max="3" width="25.26953125" style="482" bestFit="1" customWidth="1"/>
    <col min="4" max="4" width="25.54296875" style="482" customWidth="1"/>
    <col min="5" max="5" width="2.26953125" style="482" customWidth="1"/>
    <col min="6" max="6" width="65.7265625" style="482" customWidth="1"/>
    <col min="7" max="16384" width="8.7265625" style="482"/>
  </cols>
  <sheetData>
    <row r="2" spans="2:9" ht="18">
      <c r="B2" s="481" t="s">
        <v>350</v>
      </c>
    </row>
    <row r="3" spans="2:9" ht="15.5">
      <c r="B3" s="582" t="s">
        <v>351</v>
      </c>
      <c r="C3" s="582"/>
      <c r="D3" s="582"/>
      <c r="E3" s="483"/>
      <c r="F3" s="483"/>
      <c r="G3" s="483"/>
      <c r="H3" s="483"/>
    </row>
    <row r="4" spans="2:9" ht="15.5">
      <c r="B4" s="484"/>
      <c r="C4" s="483"/>
      <c r="D4" s="483"/>
      <c r="E4" s="483"/>
      <c r="F4" s="483"/>
      <c r="G4" s="483"/>
      <c r="H4" s="483"/>
    </row>
    <row r="5" spans="2:9" ht="15.5">
      <c r="B5" s="583" t="s">
        <v>352</v>
      </c>
      <c r="C5" s="583"/>
      <c r="D5" s="583"/>
      <c r="E5" s="483"/>
      <c r="F5" s="483"/>
      <c r="G5" s="483"/>
      <c r="H5" s="483"/>
    </row>
    <row r="6" spans="2:9" ht="15.5">
      <c r="B6" s="485" t="s">
        <v>353</v>
      </c>
      <c r="C6" s="486" t="s">
        <v>354</v>
      </c>
      <c r="D6" s="486" t="s">
        <v>355</v>
      </c>
      <c r="E6" s="483"/>
      <c r="F6" s="483"/>
      <c r="G6" s="483"/>
      <c r="H6" s="483"/>
    </row>
    <row r="7" spans="2:9" ht="15.5">
      <c r="B7" s="487" t="s">
        <v>870</v>
      </c>
      <c r="C7" s="488" t="s">
        <v>356</v>
      </c>
      <c r="D7" s="262">
        <v>578</v>
      </c>
      <c r="E7" s="483"/>
      <c r="F7" s="483"/>
      <c r="G7" s="483"/>
      <c r="H7" s="483"/>
    </row>
    <row r="8" spans="2:9" ht="15.5">
      <c r="B8" s="489" t="s">
        <v>871</v>
      </c>
      <c r="C8" s="488" t="s">
        <v>356</v>
      </c>
      <c r="D8" s="262">
        <v>624</v>
      </c>
      <c r="E8" s="483"/>
      <c r="F8" s="483"/>
      <c r="G8" s="483"/>
      <c r="H8" s="483"/>
    </row>
    <row r="9" spans="2:9" ht="31">
      <c r="B9" s="490" t="s">
        <v>872</v>
      </c>
      <c r="C9" s="489" t="s">
        <v>357</v>
      </c>
      <c r="D9" s="262">
        <v>186</v>
      </c>
      <c r="E9" s="483"/>
      <c r="F9" s="483"/>
      <c r="G9" s="491"/>
      <c r="H9" s="491"/>
      <c r="I9" s="492"/>
    </row>
    <row r="10" spans="2:9" ht="15.5">
      <c r="B10" s="584" t="s">
        <v>869</v>
      </c>
      <c r="C10" s="584"/>
      <c r="D10" s="584"/>
      <c r="E10" s="483"/>
      <c r="F10" s="483"/>
      <c r="G10" s="483"/>
      <c r="H10" s="483"/>
    </row>
    <row r="11" spans="2:9" ht="15.5">
      <c r="B11" s="484"/>
      <c r="C11" s="483"/>
      <c r="D11" s="483"/>
      <c r="E11" s="483"/>
      <c r="F11" s="483"/>
      <c r="G11" s="483"/>
      <c r="H11" s="483"/>
    </row>
    <row r="12" spans="2:9" ht="15.5">
      <c r="B12" s="583" t="s">
        <v>644</v>
      </c>
      <c r="C12" s="583"/>
      <c r="D12" s="583"/>
      <c r="E12" s="483"/>
      <c r="F12" s="483"/>
      <c r="G12" s="483"/>
      <c r="H12" s="483"/>
    </row>
    <row r="13" spans="2:9" ht="31">
      <c r="B13" s="489" t="s">
        <v>645</v>
      </c>
      <c r="C13" s="488" t="s">
        <v>794</v>
      </c>
      <c r="D13" s="262">
        <v>258</v>
      </c>
      <c r="E13" s="483"/>
      <c r="F13" s="483"/>
      <c r="G13" s="483"/>
      <c r="H13" s="483"/>
    </row>
    <row r="14" spans="2:9" ht="15.5">
      <c r="B14" s="484"/>
      <c r="C14" s="483"/>
      <c r="D14" s="483"/>
      <c r="E14" s="483"/>
      <c r="F14" s="483"/>
      <c r="G14" s="483"/>
      <c r="H14" s="483"/>
    </row>
    <row r="15" spans="2:9" ht="15.5">
      <c r="B15" s="583" t="s">
        <v>358</v>
      </c>
      <c r="C15" s="583"/>
      <c r="D15" s="583"/>
      <c r="E15" s="483"/>
      <c r="F15" s="483"/>
      <c r="G15" s="483"/>
      <c r="H15" s="483"/>
    </row>
    <row r="16" spans="2:9" ht="46.5">
      <c r="B16" s="489" t="s">
        <v>873</v>
      </c>
      <c r="C16" s="488" t="s">
        <v>795</v>
      </c>
      <c r="D16" s="262">
        <v>258</v>
      </c>
      <c r="E16" s="483"/>
      <c r="F16" s="483"/>
      <c r="G16" s="483"/>
      <c r="H16" s="483"/>
    </row>
    <row r="17" spans="2:8" ht="46.5">
      <c r="B17" s="489" t="s">
        <v>874</v>
      </c>
      <c r="C17" s="488" t="s">
        <v>795</v>
      </c>
      <c r="D17" s="262">
        <v>509</v>
      </c>
      <c r="E17" s="483"/>
      <c r="F17" s="483"/>
      <c r="G17" s="483"/>
      <c r="H17" s="483"/>
    </row>
    <row r="18" spans="2:8" ht="15.5">
      <c r="B18" s="493" t="s">
        <v>875</v>
      </c>
      <c r="C18" s="488"/>
      <c r="D18" s="262">
        <v>578</v>
      </c>
      <c r="E18" s="483"/>
      <c r="F18" s="483"/>
      <c r="G18" s="483"/>
      <c r="H18" s="483"/>
    </row>
    <row r="19" spans="2:8" ht="15.5">
      <c r="B19" s="493" t="s">
        <v>876</v>
      </c>
      <c r="C19" s="488"/>
      <c r="D19" s="262">
        <v>624</v>
      </c>
      <c r="E19" s="483"/>
      <c r="F19" s="483"/>
      <c r="G19" s="483"/>
      <c r="H19" s="483"/>
    </row>
    <row r="20" spans="2:8" ht="31">
      <c r="B20" s="493" t="s">
        <v>877</v>
      </c>
      <c r="C20" s="488" t="s">
        <v>796</v>
      </c>
      <c r="D20" s="262">
        <v>186</v>
      </c>
      <c r="E20" s="483"/>
      <c r="F20" s="483"/>
      <c r="G20" s="483"/>
      <c r="H20" s="483"/>
    </row>
    <row r="21" spans="2:8" ht="15.5">
      <c r="B21" s="581" t="s">
        <v>878</v>
      </c>
      <c r="C21" s="581"/>
      <c r="D21" s="581"/>
      <c r="E21" s="483"/>
      <c r="F21" s="483"/>
      <c r="G21" s="483"/>
      <c r="H21" s="483"/>
    </row>
    <row r="22" spans="2:8" ht="15.5">
      <c r="B22" s="489" t="s">
        <v>879</v>
      </c>
      <c r="C22" s="488"/>
      <c r="D22" s="262">
        <v>485.1</v>
      </c>
      <c r="E22" s="483"/>
      <c r="F22" s="483"/>
      <c r="G22" s="483"/>
      <c r="H22" s="483"/>
    </row>
    <row r="23" spans="2:8" ht="15.5">
      <c r="B23" s="585" t="s">
        <v>880</v>
      </c>
      <c r="C23" s="585"/>
      <c r="D23" s="585"/>
      <c r="E23" s="483"/>
      <c r="F23" s="483"/>
      <c r="G23" s="483"/>
      <c r="H23" s="483"/>
    </row>
    <row r="24" spans="2:8" ht="34">
      <c r="B24" s="489" t="s">
        <v>359</v>
      </c>
      <c r="C24" s="488" t="s">
        <v>646</v>
      </c>
      <c r="D24" s="262">
        <v>293</v>
      </c>
      <c r="E24" s="483"/>
      <c r="F24" s="483"/>
      <c r="G24" s="483"/>
      <c r="H24" s="483"/>
    </row>
    <row r="25" spans="2:8" ht="37">
      <c r="B25" s="490" t="s">
        <v>647</v>
      </c>
      <c r="C25" s="488" t="s">
        <v>881</v>
      </c>
      <c r="D25" s="262">
        <v>578</v>
      </c>
      <c r="E25" s="483"/>
      <c r="F25" s="483"/>
      <c r="G25" s="483"/>
      <c r="H25" s="483"/>
    </row>
    <row r="26" spans="2:8" ht="37">
      <c r="B26" s="490" t="s">
        <v>647</v>
      </c>
      <c r="C26" s="488" t="s">
        <v>882</v>
      </c>
      <c r="D26" s="262">
        <v>624</v>
      </c>
      <c r="E26" s="483"/>
      <c r="F26" s="483"/>
      <c r="G26" s="483"/>
      <c r="H26" s="483"/>
    </row>
    <row r="27" spans="2:8" ht="52.5">
      <c r="B27" s="490" t="s">
        <v>883</v>
      </c>
      <c r="C27" s="488" t="s">
        <v>648</v>
      </c>
      <c r="D27" s="262">
        <v>186</v>
      </c>
      <c r="E27" s="483"/>
      <c r="F27" s="483"/>
      <c r="G27" s="483"/>
      <c r="H27" s="483"/>
    </row>
    <row r="28" spans="2:8" ht="15.5">
      <c r="B28" s="581" t="s">
        <v>878</v>
      </c>
      <c r="C28" s="581"/>
      <c r="D28" s="581"/>
      <c r="E28" s="483"/>
      <c r="F28" s="483"/>
      <c r="G28" s="483"/>
      <c r="H28" s="483"/>
    </row>
    <row r="29" spans="2:8" ht="15.5">
      <c r="B29" s="494"/>
      <c r="C29" s="494"/>
      <c r="D29" s="494"/>
      <c r="E29" s="483"/>
      <c r="F29" s="483"/>
      <c r="G29" s="483"/>
      <c r="H29" s="483"/>
    </row>
    <row r="30" spans="2:8" ht="15.5">
      <c r="B30" s="583" t="s">
        <v>649</v>
      </c>
      <c r="C30" s="583"/>
      <c r="D30" s="583"/>
      <c r="E30" s="483"/>
      <c r="F30" s="483"/>
      <c r="G30" s="483"/>
      <c r="H30" s="483"/>
    </row>
    <row r="31" spans="2:8" ht="34">
      <c r="B31" s="489" t="s">
        <v>359</v>
      </c>
      <c r="C31" s="488" t="s">
        <v>650</v>
      </c>
      <c r="D31" s="262">
        <v>120</v>
      </c>
      <c r="E31" s="483"/>
      <c r="F31" s="483"/>
      <c r="G31" s="483"/>
      <c r="H31" s="483"/>
    </row>
    <row r="32" spans="2:8" ht="37">
      <c r="B32" s="490" t="s">
        <v>651</v>
      </c>
      <c r="C32" s="488" t="s">
        <v>652</v>
      </c>
      <c r="D32" s="262">
        <v>578</v>
      </c>
      <c r="E32" s="483"/>
      <c r="F32" s="483"/>
      <c r="G32" s="483"/>
      <c r="H32" s="483"/>
    </row>
    <row r="33" spans="1:8" ht="52.5">
      <c r="B33" s="490" t="s">
        <v>884</v>
      </c>
      <c r="C33" s="488" t="s">
        <v>653</v>
      </c>
      <c r="D33" s="262">
        <v>578</v>
      </c>
      <c r="E33" s="483"/>
      <c r="F33" s="483"/>
      <c r="G33" s="483"/>
      <c r="H33" s="483"/>
    </row>
    <row r="34" spans="1:8" ht="52.5">
      <c r="B34" s="490" t="s">
        <v>885</v>
      </c>
      <c r="C34" s="488" t="s">
        <v>653</v>
      </c>
      <c r="D34" s="262">
        <v>624</v>
      </c>
      <c r="E34" s="483"/>
      <c r="F34" s="483"/>
      <c r="G34" s="483"/>
      <c r="H34" s="483"/>
    </row>
    <row r="35" spans="1:8" ht="52.5">
      <c r="B35" s="490" t="s">
        <v>886</v>
      </c>
      <c r="C35" s="488" t="s">
        <v>653</v>
      </c>
      <c r="D35" s="262">
        <v>186</v>
      </c>
      <c r="E35" s="483"/>
      <c r="F35" s="483"/>
      <c r="G35" s="483"/>
      <c r="H35" s="483"/>
    </row>
    <row r="36" spans="1:8" ht="15.5">
      <c r="B36" s="581" t="s">
        <v>878</v>
      </c>
      <c r="C36" s="581"/>
      <c r="D36" s="581"/>
      <c r="E36" s="483"/>
      <c r="F36" s="483"/>
      <c r="G36" s="483"/>
      <c r="H36" s="483"/>
    </row>
    <row r="37" spans="1:8" ht="15.5">
      <c r="B37" s="495"/>
      <c r="C37" s="495"/>
      <c r="D37" s="495"/>
      <c r="E37" s="483"/>
      <c r="F37" s="483"/>
      <c r="G37" s="483"/>
      <c r="H37" s="483"/>
    </row>
    <row r="38" spans="1:8" ht="15.5">
      <c r="B38" s="586" t="s">
        <v>654</v>
      </c>
      <c r="C38" s="586"/>
      <c r="D38" s="586"/>
      <c r="E38" s="483"/>
      <c r="F38" s="483"/>
      <c r="G38" s="483"/>
      <c r="H38" s="483"/>
    </row>
    <row r="39" spans="1:8" ht="34">
      <c r="B39" s="496" t="s">
        <v>887</v>
      </c>
      <c r="C39" s="497" t="s">
        <v>650</v>
      </c>
      <c r="D39" s="264">
        <v>120</v>
      </c>
      <c r="E39" s="483"/>
      <c r="F39" s="483"/>
      <c r="G39" s="483"/>
      <c r="H39" s="483"/>
    </row>
    <row r="40" spans="1:8" ht="37">
      <c r="B40" s="496" t="s">
        <v>888</v>
      </c>
      <c r="C40" s="497" t="s">
        <v>889</v>
      </c>
      <c r="D40" s="264">
        <v>3225</v>
      </c>
      <c r="E40" s="483"/>
      <c r="F40" s="483"/>
      <c r="G40" s="483"/>
      <c r="H40" s="483"/>
    </row>
    <row r="41" spans="1:8" ht="31">
      <c r="B41" s="490" t="s">
        <v>890</v>
      </c>
      <c r="C41" s="488" t="s">
        <v>891</v>
      </c>
      <c r="D41" s="262">
        <v>3483</v>
      </c>
      <c r="E41" s="483"/>
      <c r="F41" s="483"/>
      <c r="G41" s="483"/>
      <c r="H41" s="483"/>
    </row>
    <row r="42" spans="1:8" ht="15.5">
      <c r="A42" s="483"/>
      <c r="B42" s="483"/>
      <c r="C42" s="483"/>
      <c r="D42" s="483"/>
      <c r="E42" s="483"/>
      <c r="F42" s="483"/>
      <c r="G42" s="483"/>
      <c r="H42" s="483"/>
    </row>
    <row r="43" spans="1:8" ht="15.5">
      <c r="B43" s="585" t="s">
        <v>360</v>
      </c>
      <c r="C43" s="585"/>
      <c r="D43" s="585"/>
      <c r="E43" s="483"/>
      <c r="F43" s="483"/>
      <c r="G43" s="483"/>
      <c r="H43" s="483"/>
    </row>
    <row r="44" spans="1:8" ht="31">
      <c r="B44" s="489" t="s">
        <v>892</v>
      </c>
      <c r="C44" s="488" t="s">
        <v>361</v>
      </c>
      <c r="D44" s="262">
        <v>578</v>
      </c>
      <c r="E44" s="483"/>
      <c r="F44" s="483"/>
      <c r="G44" s="483"/>
      <c r="H44" s="483"/>
    </row>
    <row r="45" spans="1:8" ht="31">
      <c r="B45" s="489" t="s">
        <v>893</v>
      </c>
      <c r="C45" s="488" t="s">
        <v>361</v>
      </c>
      <c r="D45" s="262">
        <v>624</v>
      </c>
      <c r="E45" s="483"/>
      <c r="F45" s="483"/>
      <c r="G45" s="483"/>
      <c r="H45" s="483"/>
    </row>
    <row r="46" spans="1:8" ht="46.5">
      <c r="B46" s="490" t="s">
        <v>894</v>
      </c>
      <c r="C46" s="488" t="s">
        <v>361</v>
      </c>
      <c r="D46" s="262">
        <v>186</v>
      </c>
      <c r="E46" s="483"/>
      <c r="F46" s="483"/>
      <c r="G46" s="483"/>
      <c r="H46" s="483"/>
    </row>
    <row r="47" spans="1:8" ht="15.5">
      <c r="B47" s="581" t="s">
        <v>878</v>
      </c>
      <c r="C47" s="581"/>
      <c r="D47" s="581"/>
      <c r="E47" s="483"/>
      <c r="F47" s="483"/>
      <c r="G47" s="483"/>
      <c r="H47" s="483"/>
    </row>
    <row r="48" spans="1:8" ht="15.5">
      <c r="B48" s="484"/>
      <c r="C48" s="483"/>
      <c r="D48" s="483"/>
      <c r="E48" s="483"/>
      <c r="F48" s="483"/>
      <c r="G48" s="483"/>
      <c r="H48" s="483"/>
    </row>
    <row r="49" spans="1:8" ht="15.5">
      <c r="B49" s="585" t="s">
        <v>362</v>
      </c>
      <c r="C49" s="585"/>
      <c r="D49" s="585"/>
      <c r="E49" s="483"/>
      <c r="F49" s="483"/>
      <c r="G49" s="483"/>
      <c r="H49" s="483"/>
    </row>
    <row r="50" spans="1:8" ht="15.5">
      <c r="B50" s="489" t="s">
        <v>895</v>
      </c>
      <c r="C50" s="488" t="s">
        <v>363</v>
      </c>
      <c r="D50" s="262">
        <v>293</v>
      </c>
      <c r="E50" s="483"/>
      <c r="F50" s="483"/>
      <c r="G50" s="483"/>
      <c r="H50" s="483"/>
    </row>
    <row r="51" spans="1:8" ht="15.5">
      <c r="A51" s="483"/>
      <c r="B51" s="483"/>
      <c r="C51" s="483"/>
      <c r="D51" s="483"/>
      <c r="E51" s="483"/>
      <c r="F51" s="483"/>
      <c r="G51" s="483"/>
      <c r="H51" s="483"/>
    </row>
    <row r="52" spans="1:8" ht="15.5">
      <c r="B52" s="587" t="s">
        <v>364</v>
      </c>
      <c r="C52" s="587"/>
      <c r="D52" s="587"/>
      <c r="E52" s="483"/>
      <c r="F52" s="483"/>
      <c r="G52" s="483"/>
      <c r="H52" s="483"/>
    </row>
    <row r="53" spans="1:8" ht="31">
      <c r="B53" s="489" t="s">
        <v>365</v>
      </c>
      <c r="C53" s="488" t="s">
        <v>361</v>
      </c>
      <c r="D53" s="262">
        <v>316</v>
      </c>
      <c r="E53" s="483"/>
      <c r="F53" s="483"/>
      <c r="G53" s="483"/>
      <c r="H53" s="483"/>
    </row>
    <row r="54" spans="1:8" ht="46.5">
      <c r="B54" s="490" t="s">
        <v>896</v>
      </c>
      <c r="C54" s="488" t="s">
        <v>361</v>
      </c>
      <c r="D54" s="262">
        <v>186</v>
      </c>
      <c r="E54" s="483"/>
      <c r="F54" s="483"/>
      <c r="G54" s="483"/>
      <c r="H54" s="483"/>
    </row>
    <row r="55" spans="1:8" ht="15.5">
      <c r="B55" s="581" t="s">
        <v>897</v>
      </c>
      <c r="C55" s="581"/>
      <c r="D55" s="581"/>
      <c r="E55" s="483"/>
      <c r="F55" s="483"/>
      <c r="G55" s="483"/>
      <c r="H55" s="483"/>
    </row>
    <row r="56" spans="1:8" ht="15.5">
      <c r="A56" s="483"/>
      <c r="B56" s="483"/>
      <c r="C56" s="483"/>
      <c r="D56" s="483"/>
      <c r="E56" s="483"/>
      <c r="F56" s="483"/>
      <c r="G56" s="483"/>
      <c r="H56" s="483"/>
    </row>
    <row r="57" spans="1:8" ht="15.5">
      <c r="B57" s="585" t="s">
        <v>366</v>
      </c>
      <c r="C57" s="585"/>
      <c r="D57" s="585"/>
      <c r="E57" s="483"/>
      <c r="F57" s="483"/>
      <c r="G57" s="483"/>
      <c r="H57" s="483"/>
    </row>
    <row r="58" spans="1:8" ht="31">
      <c r="B58" s="489" t="s">
        <v>367</v>
      </c>
      <c r="C58" s="488" t="s">
        <v>361</v>
      </c>
      <c r="D58" s="262">
        <v>686</v>
      </c>
      <c r="E58" s="483"/>
      <c r="F58" s="483"/>
      <c r="G58" s="483"/>
      <c r="H58" s="483"/>
    </row>
    <row r="59" spans="1:8" ht="46.5">
      <c r="B59" s="490" t="s">
        <v>898</v>
      </c>
      <c r="C59" s="488" t="s">
        <v>361</v>
      </c>
      <c r="D59" s="262">
        <v>204</v>
      </c>
      <c r="E59" s="483"/>
      <c r="F59" s="483"/>
      <c r="G59" s="483"/>
      <c r="H59" s="483"/>
    </row>
    <row r="60" spans="1:8" ht="15.5">
      <c r="B60" s="581" t="s">
        <v>878</v>
      </c>
      <c r="C60" s="581"/>
      <c r="D60" s="581"/>
      <c r="E60" s="483"/>
      <c r="F60" s="483"/>
      <c r="G60" s="483"/>
      <c r="H60" s="483"/>
    </row>
    <row r="61" spans="1:8" ht="15.5">
      <c r="B61" s="494"/>
      <c r="C61" s="494"/>
      <c r="D61" s="494"/>
      <c r="E61" s="483"/>
      <c r="F61" s="483"/>
      <c r="G61" s="483"/>
      <c r="H61" s="483"/>
    </row>
    <row r="62" spans="1:8" ht="15.5">
      <c r="B62" s="585" t="s">
        <v>368</v>
      </c>
      <c r="C62" s="585"/>
      <c r="D62" s="585"/>
      <c r="E62" s="483"/>
      <c r="F62" s="483"/>
      <c r="G62" s="483"/>
      <c r="H62" s="483"/>
    </row>
    <row r="63" spans="1:8" ht="31">
      <c r="B63" s="489" t="s">
        <v>365</v>
      </c>
      <c r="C63" s="488" t="s">
        <v>361</v>
      </c>
      <c r="D63" s="262">
        <v>347</v>
      </c>
      <c r="E63" s="483"/>
      <c r="F63" s="483"/>
      <c r="G63" s="483"/>
      <c r="H63" s="483"/>
    </row>
    <row r="64" spans="1:8" ht="46.5">
      <c r="B64" s="490" t="s">
        <v>899</v>
      </c>
      <c r="C64" s="488" t="s">
        <v>361</v>
      </c>
      <c r="D64" s="262">
        <v>204</v>
      </c>
      <c r="E64" s="483"/>
      <c r="F64" s="483"/>
      <c r="G64" s="483"/>
      <c r="H64" s="483"/>
    </row>
    <row r="65" spans="1:8" ht="15.5">
      <c r="B65" s="581" t="s">
        <v>897</v>
      </c>
      <c r="C65" s="581"/>
      <c r="D65" s="581"/>
      <c r="E65" s="483"/>
      <c r="F65" s="483"/>
      <c r="G65" s="483"/>
      <c r="H65" s="483"/>
    </row>
    <row r="66" spans="1:8" ht="15.5">
      <c r="A66" s="483"/>
      <c r="B66" s="483"/>
      <c r="C66" s="483"/>
      <c r="D66" s="483"/>
      <c r="E66" s="483"/>
      <c r="F66" s="483"/>
      <c r="G66" s="483"/>
      <c r="H66" s="483"/>
    </row>
    <row r="67" spans="1:8" ht="15.5">
      <c r="B67" s="585" t="s">
        <v>369</v>
      </c>
      <c r="C67" s="585"/>
      <c r="D67" s="585"/>
      <c r="E67" s="483"/>
      <c r="F67" s="483"/>
      <c r="G67" s="483"/>
      <c r="H67" s="483"/>
    </row>
    <row r="68" spans="1:8" ht="31">
      <c r="B68" s="489" t="s">
        <v>365</v>
      </c>
      <c r="C68" s="488" t="s">
        <v>361</v>
      </c>
      <c r="D68" s="262">
        <v>316</v>
      </c>
      <c r="E68" s="483"/>
      <c r="F68" s="483"/>
      <c r="G68" s="483"/>
      <c r="H68" s="483"/>
    </row>
    <row r="69" spans="1:8" ht="46.5">
      <c r="B69" s="490" t="s">
        <v>900</v>
      </c>
      <c r="C69" s="488" t="s">
        <v>361</v>
      </c>
      <c r="D69" s="262">
        <v>186</v>
      </c>
      <c r="E69" s="483"/>
      <c r="F69" s="483"/>
      <c r="G69" s="483"/>
      <c r="H69" s="483"/>
    </row>
    <row r="70" spans="1:8" ht="15.5">
      <c r="B70" s="581" t="s">
        <v>897</v>
      </c>
      <c r="C70" s="581"/>
      <c r="D70" s="581"/>
      <c r="E70" s="483"/>
      <c r="F70" s="483"/>
      <c r="G70" s="483"/>
      <c r="H70" s="483"/>
    </row>
    <row r="71" spans="1:8" ht="15.5">
      <c r="A71" s="483"/>
      <c r="B71" s="483"/>
      <c r="C71" s="483"/>
      <c r="D71" s="483"/>
      <c r="E71" s="483"/>
      <c r="F71" s="483"/>
      <c r="G71" s="483"/>
      <c r="H71" s="483"/>
    </row>
    <row r="72" spans="1:8" ht="15.5">
      <c r="B72" s="585" t="s">
        <v>370</v>
      </c>
      <c r="C72" s="585"/>
      <c r="D72" s="585"/>
      <c r="E72" s="483"/>
      <c r="F72" s="483"/>
      <c r="G72" s="483"/>
      <c r="H72" s="483"/>
    </row>
    <row r="73" spans="1:8" ht="31">
      <c r="B73" s="489" t="s">
        <v>371</v>
      </c>
      <c r="C73" s="488" t="s">
        <v>361</v>
      </c>
      <c r="D73" s="262">
        <v>293</v>
      </c>
      <c r="E73" s="483"/>
      <c r="F73" s="483"/>
      <c r="G73" s="483"/>
      <c r="H73" s="483"/>
    </row>
    <row r="74" spans="1:8" ht="15.5">
      <c r="B74" s="581" t="s">
        <v>901</v>
      </c>
      <c r="C74" s="581"/>
      <c r="D74" s="581"/>
      <c r="E74" s="483"/>
      <c r="F74" s="483"/>
      <c r="G74" s="483"/>
      <c r="H74" s="483"/>
    </row>
    <row r="75" spans="1:8" ht="15.5">
      <c r="B75" s="482"/>
      <c r="F75" s="483"/>
      <c r="G75" s="483"/>
      <c r="H75" s="483"/>
    </row>
    <row r="76" spans="1:8" ht="15.5">
      <c r="B76" s="585" t="s">
        <v>372</v>
      </c>
      <c r="C76" s="585"/>
      <c r="D76" s="585"/>
      <c r="E76" s="483"/>
      <c r="F76" s="483"/>
      <c r="G76" s="483"/>
      <c r="H76" s="483"/>
    </row>
    <row r="77" spans="1:8" ht="15.5">
      <c r="B77" s="581" t="s">
        <v>373</v>
      </c>
      <c r="C77" s="581"/>
      <c r="D77" s="262" t="s">
        <v>374</v>
      </c>
      <c r="E77" s="483"/>
      <c r="F77" s="483"/>
      <c r="G77" s="483"/>
      <c r="H77" s="483"/>
    </row>
    <row r="78" spans="1:8" ht="15.5">
      <c r="B78" s="581" t="s">
        <v>375</v>
      </c>
      <c r="C78" s="581"/>
      <c r="D78" s="262">
        <v>293</v>
      </c>
      <c r="E78" s="483"/>
      <c r="F78" s="483"/>
      <c r="G78" s="483"/>
      <c r="H78" s="483"/>
    </row>
    <row r="79" spans="1:8" ht="31">
      <c r="B79" s="581" t="s">
        <v>376</v>
      </c>
      <c r="C79" s="581"/>
      <c r="D79" s="262" t="s">
        <v>377</v>
      </c>
      <c r="E79" s="483"/>
      <c r="F79" s="483"/>
      <c r="G79" s="483"/>
      <c r="H79" s="483"/>
    </row>
    <row r="80" spans="1:8" ht="15.5">
      <c r="A80" s="483"/>
      <c r="B80" s="483"/>
      <c r="C80" s="483"/>
      <c r="D80" s="483"/>
      <c r="E80" s="483"/>
      <c r="F80" s="483"/>
      <c r="G80" s="483"/>
      <c r="H80" s="483"/>
    </row>
    <row r="81" spans="2:8" ht="15.5">
      <c r="B81" s="585" t="s">
        <v>378</v>
      </c>
      <c r="C81" s="585"/>
      <c r="D81" s="585"/>
      <c r="E81" s="483"/>
      <c r="F81" s="483"/>
      <c r="G81" s="483"/>
      <c r="H81" s="483"/>
    </row>
    <row r="82" spans="2:8" ht="15.5">
      <c r="B82" s="588" t="s">
        <v>902</v>
      </c>
      <c r="C82" s="588"/>
      <c r="D82" s="262">
        <v>120</v>
      </c>
      <c r="E82" s="483"/>
      <c r="F82" s="483"/>
      <c r="G82" s="483"/>
      <c r="H82" s="483"/>
    </row>
    <row r="83" spans="2:8" ht="15.5">
      <c r="B83" s="588" t="s">
        <v>903</v>
      </c>
      <c r="C83" s="588"/>
      <c r="D83" s="262">
        <v>120</v>
      </c>
      <c r="E83" s="483"/>
      <c r="F83" s="483"/>
      <c r="G83" s="483"/>
      <c r="H83" s="483"/>
    </row>
    <row r="84" spans="2:8" ht="15.5">
      <c r="B84" s="581" t="s">
        <v>379</v>
      </c>
      <c r="C84" s="581"/>
      <c r="D84" s="262">
        <v>120</v>
      </c>
      <c r="E84" s="483"/>
      <c r="F84" s="483"/>
      <c r="G84" s="483"/>
      <c r="H84" s="483"/>
    </row>
    <row r="85" spans="2:8" ht="15.5">
      <c r="B85" s="498" t="s">
        <v>904</v>
      </c>
      <c r="C85" s="499"/>
      <c r="D85" s="262">
        <v>120</v>
      </c>
      <c r="E85" s="483"/>
      <c r="F85" s="483"/>
      <c r="G85" s="483"/>
      <c r="H85" s="483"/>
    </row>
    <row r="86" spans="2:8" ht="15.5">
      <c r="B86" s="590" t="s">
        <v>380</v>
      </c>
      <c r="C86" s="591"/>
      <c r="D86" s="262">
        <v>578</v>
      </c>
      <c r="E86" s="483"/>
      <c r="F86" s="483"/>
      <c r="G86" s="483"/>
      <c r="H86" s="483"/>
    </row>
    <row r="87" spans="2:8" ht="15.5">
      <c r="B87" s="581" t="s">
        <v>381</v>
      </c>
      <c r="C87" s="581"/>
      <c r="D87" s="262">
        <v>120</v>
      </c>
      <c r="E87" s="483"/>
      <c r="F87" s="483"/>
      <c r="G87" s="483"/>
      <c r="H87" s="483"/>
    </row>
    <row r="88" spans="2:8" ht="33.5" customHeight="1">
      <c r="B88" s="588" t="s">
        <v>382</v>
      </c>
      <c r="C88" s="588"/>
      <c r="D88" s="262">
        <v>120</v>
      </c>
      <c r="E88" s="483"/>
      <c r="F88" s="500"/>
      <c r="G88" s="483"/>
      <c r="H88" s="483"/>
    </row>
    <row r="89" spans="2:8" ht="46.5" customHeight="1">
      <c r="B89" s="589" t="s">
        <v>383</v>
      </c>
      <c r="C89" s="589"/>
      <c r="D89" s="262">
        <v>120</v>
      </c>
      <c r="E89" s="483"/>
      <c r="F89" s="500"/>
      <c r="G89" s="483"/>
      <c r="H89" s="483"/>
    </row>
    <row r="90" spans="2:8" ht="29.5" customHeight="1">
      <c r="B90" s="589" t="s">
        <v>797</v>
      </c>
      <c r="C90" s="589"/>
      <c r="D90" s="262">
        <v>120</v>
      </c>
      <c r="E90" s="483"/>
      <c r="F90" s="500"/>
      <c r="G90" s="483"/>
      <c r="H90" s="483"/>
    </row>
    <row r="91" spans="2:8" ht="31" customHeight="1">
      <c r="B91" s="589" t="s">
        <v>798</v>
      </c>
      <c r="C91" s="589"/>
      <c r="D91" s="262">
        <v>120</v>
      </c>
      <c r="E91" s="483"/>
      <c r="F91" s="500"/>
      <c r="G91" s="483"/>
      <c r="H91" s="483"/>
    </row>
    <row r="92" spans="2:8" ht="31" customHeight="1">
      <c r="B92" s="589" t="s">
        <v>799</v>
      </c>
      <c r="C92" s="589"/>
      <c r="D92" s="262">
        <v>258</v>
      </c>
      <c r="E92" s="483"/>
      <c r="F92" s="500"/>
      <c r="G92" s="483"/>
      <c r="H92" s="483"/>
    </row>
    <row r="93" spans="2:8" ht="32" customHeight="1">
      <c r="B93" s="589" t="s">
        <v>800</v>
      </c>
      <c r="C93" s="589"/>
      <c r="D93" s="262">
        <v>120</v>
      </c>
      <c r="E93" s="483"/>
      <c r="F93" s="500"/>
      <c r="G93" s="483"/>
      <c r="H93" s="483"/>
    </row>
    <row r="94" spans="2:8" ht="46.5" customHeight="1">
      <c r="B94" s="588" t="s">
        <v>801</v>
      </c>
      <c r="C94" s="588"/>
      <c r="D94" s="262">
        <v>258</v>
      </c>
      <c r="E94" s="483"/>
      <c r="F94" s="500"/>
      <c r="G94" s="483"/>
      <c r="H94" s="483"/>
    </row>
    <row r="95" spans="2:8" ht="31" customHeight="1">
      <c r="B95" s="589" t="s">
        <v>802</v>
      </c>
      <c r="C95" s="589"/>
      <c r="D95" s="262">
        <v>120</v>
      </c>
      <c r="E95" s="483"/>
      <c r="F95" s="500"/>
      <c r="G95" s="483"/>
      <c r="H95" s="483"/>
    </row>
    <row r="96" spans="2:8" ht="45" customHeight="1">
      <c r="B96" s="589" t="s">
        <v>803</v>
      </c>
      <c r="C96" s="589"/>
      <c r="D96" s="262">
        <v>120</v>
      </c>
      <c r="E96" s="483"/>
      <c r="F96" s="500"/>
      <c r="G96" s="483"/>
      <c r="H96" s="483"/>
    </row>
    <row r="97" spans="1:8" ht="48" customHeight="1">
      <c r="B97" s="589" t="s">
        <v>804</v>
      </c>
      <c r="C97" s="589"/>
      <c r="D97" s="262">
        <v>258</v>
      </c>
      <c r="E97" s="483"/>
      <c r="F97" s="500"/>
      <c r="G97" s="483"/>
      <c r="H97" s="483"/>
    </row>
    <row r="98" spans="1:8" ht="46" customHeight="1">
      <c r="B98" s="589" t="s">
        <v>384</v>
      </c>
      <c r="C98" s="589"/>
      <c r="D98" s="262">
        <v>120</v>
      </c>
      <c r="E98" s="483"/>
      <c r="F98" s="500"/>
      <c r="G98" s="483"/>
      <c r="H98" s="483"/>
    </row>
    <row r="99" spans="1:8" ht="61.5" customHeight="1">
      <c r="B99" s="589" t="s">
        <v>385</v>
      </c>
      <c r="C99" s="589"/>
      <c r="D99" s="262">
        <v>258</v>
      </c>
      <c r="E99" s="483"/>
      <c r="F99" s="500"/>
      <c r="G99" s="483"/>
      <c r="H99" s="483"/>
    </row>
    <row r="100" spans="1:8" ht="47" customHeight="1">
      <c r="B100" s="589" t="s">
        <v>386</v>
      </c>
      <c r="C100" s="589"/>
      <c r="D100" s="262">
        <v>120</v>
      </c>
      <c r="E100" s="483"/>
      <c r="F100" s="500"/>
      <c r="G100" s="483"/>
      <c r="H100" s="483"/>
    </row>
    <row r="101" spans="1:8" ht="33" customHeight="1">
      <c r="B101" s="589" t="s">
        <v>387</v>
      </c>
      <c r="C101" s="589"/>
      <c r="D101" s="262">
        <v>120</v>
      </c>
      <c r="E101" s="483"/>
      <c r="F101" s="500"/>
      <c r="G101" s="483"/>
      <c r="H101" s="483"/>
    </row>
    <row r="102" spans="1:8" ht="48" customHeight="1">
      <c r="B102" s="589" t="s">
        <v>388</v>
      </c>
      <c r="C102" s="589"/>
      <c r="D102" s="262">
        <v>120</v>
      </c>
      <c r="E102" s="483"/>
      <c r="F102" s="500"/>
      <c r="G102" s="483"/>
      <c r="H102" s="483"/>
    </row>
    <row r="103" spans="1:8" ht="32.5" customHeight="1">
      <c r="B103" s="589" t="s">
        <v>389</v>
      </c>
      <c r="C103" s="589"/>
      <c r="D103" s="262">
        <v>120</v>
      </c>
      <c r="E103" s="483"/>
      <c r="F103" s="500"/>
      <c r="G103" s="483"/>
      <c r="H103" s="483"/>
    </row>
    <row r="104" spans="1:8" ht="32.5" customHeight="1">
      <c r="B104" s="589" t="s">
        <v>905</v>
      </c>
      <c r="C104" s="589"/>
      <c r="D104" s="262">
        <v>120</v>
      </c>
      <c r="E104" s="483"/>
      <c r="F104" s="500"/>
      <c r="G104" s="483"/>
      <c r="H104" s="483"/>
    </row>
    <row r="105" spans="1:8" ht="15.5">
      <c r="A105" s="483"/>
      <c r="B105" s="483"/>
      <c r="C105" s="483"/>
      <c r="D105" s="483"/>
      <c r="E105" s="483"/>
      <c r="F105" s="500"/>
      <c r="G105" s="483"/>
      <c r="H105" s="483"/>
    </row>
    <row r="106" spans="1:8" ht="15.5">
      <c r="B106" s="585" t="s">
        <v>390</v>
      </c>
      <c r="C106" s="585"/>
      <c r="D106" s="585"/>
      <c r="E106" s="483"/>
      <c r="F106" s="483"/>
      <c r="G106" s="483"/>
      <c r="H106" s="483"/>
    </row>
    <row r="107" spans="1:8" ht="15.5">
      <c r="B107" s="592" t="s">
        <v>391</v>
      </c>
      <c r="C107" s="592"/>
      <c r="D107" s="501">
        <v>578</v>
      </c>
      <c r="E107" s="483"/>
      <c r="F107" s="483"/>
      <c r="G107" s="483"/>
      <c r="H107" s="483"/>
    </row>
    <row r="108" spans="1:8" ht="15.5">
      <c r="A108" s="502"/>
      <c r="B108" s="502"/>
      <c r="C108" s="502"/>
      <c r="D108" s="502"/>
      <c r="E108" s="502"/>
      <c r="F108" s="483"/>
      <c r="G108" s="483"/>
      <c r="H108" s="483"/>
    </row>
    <row r="109" spans="1:8" ht="15.5">
      <c r="B109" s="585" t="s">
        <v>655</v>
      </c>
      <c r="C109" s="585"/>
      <c r="D109" s="585"/>
      <c r="E109" s="483"/>
      <c r="F109" s="483"/>
      <c r="G109" s="483"/>
      <c r="H109" s="483"/>
    </row>
    <row r="110" spans="1:8" ht="15.5">
      <c r="B110" s="589" t="s">
        <v>392</v>
      </c>
      <c r="C110" s="589"/>
      <c r="D110" s="262">
        <v>293</v>
      </c>
      <c r="E110" s="483"/>
      <c r="F110" s="483"/>
      <c r="G110" s="483"/>
      <c r="H110" s="483"/>
    </row>
    <row r="111" spans="1:8" ht="30.5" customHeight="1">
      <c r="B111" s="589" t="s">
        <v>393</v>
      </c>
      <c r="C111" s="589"/>
      <c r="D111" s="262">
        <v>43</v>
      </c>
      <c r="E111" s="483"/>
      <c r="F111" s="483"/>
      <c r="G111" s="483"/>
      <c r="H111" s="483"/>
    </row>
    <row r="112" spans="1:8" ht="30.5" customHeight="1">
      <c r="B112" s="589" t="s">
        <v>394</v>
      </c>
      <c r="C112" s="589"/>
      <c r="D112" s="262">
        <v>145</v>
      </c>
      <c r="E112" s="483"/>
      <c r="F112" s="483"/>
      <c r="G112" s="483"/>
      <c r="H112" s="483"/>
    </row>
    <row r="113" spans="1:8" ht="15.5">
      <c r="A113" s="502"/>
      <c r="B113" s="502"/>
      <c r="C113" s="502"/>
      <c r="D113" s="502"/>
      <c r="E113" s="502"/>
      <c r="F113" s="483"/>
      <c r="G113" s="483"/>
      <c r="H113" s="483"/>
    </row>
    <row r="114" spans="1:8" ht="15.5">
      <c r="B114" s="585" t="s">
        <v>805</v>
      </c>
      <c r="C114" s="585"/>
      <c r="D114" s="585"/>
      <c r="E114" s="483"/>
      <c r="F114" s="483"/>
      <c r="G114" s="483"/>
      <c r="H114" s="483"/>
    </row>
    <row r="115" spans="1:8" ht="15.5">
      <c r="B115" s="489" t="s">
        <v>906</v>
      </c>
      <c r="C115" s="488" t="s">
        <v>806</v>
      </c>
      <c r="D115" s="262">
        <v>578</v>
      </c>
      <c r="E115" s="483"/>
      <c r="F115" s="483"/>
      <c r="G115" s="483"/>
      <c r="H115" s="483"/>
    </row>
    <row r="116" spans="1:8" ht="15.5">
      <c r="B116" s="489" t="s">
        <v>907</v>
      </c>
      <c r="C116" s="488" t="s">
        <v>806</v>
      </c>
      <c r="D116" s="262">
        <v>624</v>
      </c>
      <c r="E116" s="483"/>
      <c r="F116" s="483"/>
      <c r="G116" s="483"/>
      <c r="H116" s="483"/>
    </row>
    <row r="117" spans="1:8" ht="31">
      <c r="B117" s="490" t="s">
        <v>908</v>
      </c>
      <c r="C117" s="488" t="s">
        <v>807</v>
      </c>
      <c r="D117" s="262">
        <v>186</v>
      </c>
      <c r="E117" s="483"/>
      <c r="F117" s="483"/>
      <c r="G117" s="483"/>
      <c r="H117" s="483"/>
    </row>
    <row r="118" spans="1:8" ht="15.5">
      <c r="B118" s="581" t="s">
        <v>878</v>
      </c>
      <c r="C118" s="581"/>
      <c r="D118" s="581"/>
      <c r="E118" s="483"/>
      <c r="F118" s="483"/>
      <c r="G118" s="483"/>
      <c r="H118" s="483"/>
    </row>
    <row r="119" spans="1:8" ht="15.5">
      <c r="B119" s="489" t="s">
        <v>395</v>
      </c>
      <c r="C119" s="488"/>
      <c r="D119" s="262">
        <v>578</v>
      </c>
      <c r="E119" s="483"/>
      <c r="F119" s="483"/>
      <c r="G119" s="483"/>
      <c r="H119" s="483"/>
    </row>
    <row r="120" spans="1:8" ht="15.5">
      <c r="A120" s="483"/>
      <c r="B120" s="483"/>
      <c r="C120" s="483"/>
      <c r="D120" s="483"/>
      <c r="E120" s="483"/>
      <c r="F120" s="483"/>
      <c r="G120" s="483"/>
      <c r="H120" s="483"/>
    </row>
    <row r="121" spans="1:8" ht="15.5">
      <c r="B121" s="585" t="s">
        <v>396</v>
      </c>
      <c r="C121" s="585"/>
      <c r="D121" s="585"/>
      <c r="E121" s="483"/>
      <c r="F121" s="483"/>
      <c r="G121" s="483"/>
      <c r="H121" s="483"/>
    </row>
    <row r="122" spans="1:8" ht="15.5">
      <c r="B122" s="589" t="s">
        <v>397</v>
      </c>
      <c r="C122" s="589"/>
      <c r="D122" s="262">
        <v>165</v>
      </c>
      <c r="E122" s="483"/>
      <c r="F122" s="483"/>
      <c r="G122" s="483"/>
      <c r="H122" s="483"/>
    </row>
    <row r="123" spans="1:8" ht="31" customHeight="1">
      <c r="B123" s="589" t="s">
        <v>398</v>
      </c>
      <c r="C123" s="589"/>
      <c r="D123" s="262">
        <v>165</v>
      </c>
      <c r="E123" s="483"/>
      <c r="F123" s="483"/>
      <c r="G123" s="483"/>
      <c r="H123" s="483"/>
    </row>
    <row r="124" spans="1:8" ht="15.5">
      <c r="B124" s="589" t="s">
        <v>399</v>
      </c>
      <c r="C124" s="589"/>
      <c r="D124" s="262">
        <v>578</v>
      </c>
      <c r="E124" s="483"/>
      <c r="F124" s="483"/>
      <c r="G124" s="483"/>
      <c r="H124" s="483"/>
    </row>
    <row r="125" spans="1:8" ht="15.5">
      <c r="A125" s="502"/>
      <c r="B125" s="502"/>
      <c r="C125" s="502"/>
      <c r="D125" s="502"/>
      <c r="E125" s="502"/>
      <c r="F125" s="483"/>
      <c r="G125" s="483"/>
      <c r="H125" s="483"/>
    </row>
    <row r="126" spans="1:8" ht="15.5">
      <c r="B126" s="585" t="s">
        <v>400</v>
      </c>
      <c r="C126" s="585"/>
      <c r="D126" s="585"/>
      <c r="E126" s="483"/>
      <c r="F126" s="483"/>
      <c r="G126" s="483"/>
      <c r="H126" s="483"/>
    </row>
    <row r="127" spans="1:8" ht="15.5">
      <c r="B127" s="589" t="s">
        <v>401</v>
      </c>
      <c r="C127" s="589"/>
      <c r="D127" s="262">
        <v>43</v>
      </c>
      <c r="E127" s="483"/>
      <c r="F127" s="483"/>
      <c r="G127" s="483"/>
      <c r="H127" s="483"/>
    </row>
    <row r="128" spans="1:8" ht="15.5">
      <c r="B128" s="589" t="s">
        <v>402</v>
      </c>
      <c r="C128" s="589"/>
      <c r="D128" s="262">
        <v>293</v>
      </c>
      <c r="E128" s="483"/>
      <c r="F128" s="483"/>
      <c r="G128" s="483"/>
      <c r="H128" s="483"/>
    </row>
    <row r="129" spans="1:8" ht="15.5">
      <c r="A129" s="502"/>
      <c r="B129" s="502"/>
      <c r="C129" s="502"/>
      <c r="D129" s="502"/>
      <c r="E129" s="502"/>
      <c r="F129" s="483"/>
      <c r="G129" s="483"/>
      <c r="H129" s="483"/>
    </row>
    <row r="130" spans="1:8" ht="15.5">
      <c r="B130" s="585" t="s">
        <v>403</v>
      </c>
      <c r="C130" s="585"/>
      <c r="D130" s="585"/>
      <c r="E130" s="483"/>
      <c r="F130" s="483"/>
      <c r="G130" s="483"/>
      <c r="H130" s="483"/>
    </row>
    <row r="131" spans="1:8" ht="31">
      <c r="B131" s="490" t="s">
        <v>404</v>
      </c>
      <c r="C131" s="488" t="s">
        <v>361</v>
      </c>
      <c r="D131" s="262">
        <v>503</v>
      </c>
      <c r="E131" s="483"/>
      <c r="F131" s="483"/>
      <c r="G131" s="483"/>
      <c r="H131" s="483"/>
    </row>
    <row r="132" spans="1:8" ht="15.5">
      <c r="A132" s="502"/>
      <c r="B132" s="502"/>
      <c r="C132" s="502"/>
      <c r="D132" s="502"/>
      <c r="E132" s="502"/>
      <c r="F132" s="483"/>
      <c r="G132" s="483"/>
      <c r="H132" s="483"/>
    </row>
    <row r="133" spans="1:8" ht="15.5">
      <c r="B133" s="585" t="s">
        <v>405</v>
      </c>
      <c r="C133" s="585"/>
      <c r="D133" s="585"/>
      <c r="E133" s="483"/>
      <c r="F133" s="483"/>
      <c r="G133" s="483"/>
      <c r="H133" s="483"/>
    </row>
    <row r="134" spans="1:8" ht="15.5">
      <c r="B134" s="585" t="s">
        <v>406</v>
      </c>
      <c r="C134" s="585"/>
      <c r="D134" s="585"/>
      <c r="E134" s="483"/>
      <c r="F134" s="483"/>
      <c r="G134" s="483"/>
      <c r="H134" s="483"/>
    </row>
    <row r="135" spans="1:8" ht="15.5">
      <c r="B135" s="594" t="s">
        <v>808</v>
      </c>
      <c r="C135" s="594"/>
      <c r="D135" s="594"/>
      <c r="E135" s="483"/>
      <c r="F135" s="483"/>
      <c r="G135" s="483"/>
      <c r="H135" s="483"/>
    </row>
    <row r="136" spans="1:8" ht="15.5">
      <c r="B136" s="594" t="s">
        <v>407</v>
      </c>
      <c r="C136" s="594"/>
      <c r="D136" s="594"/>
      <c r="E136" s="483"/>
      <c r="F136" s="483"/>
      <c r="G136" s="483"/>
      <c r="H136" s="483"/>
    </row>
    <row r="137" spans="1:8" ht="15.5">
      <c r="B137" s="594" t="s">
        <v>408</v>
      </c>
      <c r="C137" s="594"/>
      <c r="D137" s="594"/>
      <c r="E137" s="483"/>
      <c r="F137" s="483"/>
      <c r="G137" s="483"/>
      <c r="H137" s="483"/>
    </row>
    <row r="138" spans="1:8" ht="15.5">
      <c r="B138" s="594" t="s">
        <v>409</v>
      </c>
      <c r="C138" s="594"/>
      <c r="D138" s="594"/>
      <c r="E138" s="483"/>
      <c r="F138" s="483"/>
      <c r="G138" s="483"/>
      <c r="H138" s="483"/>
    </row>
    <row r="139" spans="1:8" ht="15.5">
      <c r="B139" s="594" t="s">
        <v>410</v>
      </c>
      <c r="C139" s="594"/>
      <c r="D139" s="594"/>
      <c r="E139" s="483"/>
      <c r="F139" s="483"/>
      <c r="G139" s="483"/>
      <c r="H139" s="483"/>
    </row>
    <row r="140" spans="1:8" ht="15.5">
      <c r="B140" s="594" t="s">
        <v>411</v>
      </c>
      <c r="C140" s="594"/>
      <c r="D140" s="594"/>
      <c r="E140" s="483"/>
      <c r="F140" s="483"/>
      <c r="G140" s="483"/>
      <c r="H140" s="483"/>
    </row>
    <row r="141" spans="1:8" ht="15.5">
      <c r="B141" s="595" t="s">
        <v>412</v>
      </c>
      <c r="C141" s="595"/>
      <c r="D141" s="595"/>
      <c r="E141" s="483"/>
      <c r="F141" s="483"/>
      <c r="G141" s="483"/>
      <c r="H141" s="483"/>
    </row>
    <row r="142" spans="1:8" ht="15.5">
      <c r="B142" s="595" t="s">
        <v>413</v>
      </c>
      <c r="C142" s="595"/>
      <c r="D142" s="595"/>
      <c r="E142" s="483"/>
      <c r="F142" s="483"/>
      <c r="G142" s="483"/>
      <c r="H142" s="483"/>
    </row>
    <row r="143" spans="1:8" ht="15.5">
      <c r="B143" s="593" t="s">
        <v>414</v>
      </c>
      <c r="C143" s="593"/>
      <c r="D143" s="593"/>
      <c r="E143" s="483"/>
      <c r="F143" s="483"/>
      <c r="G143" s="483"/>
      <c r="H143" s="483"/>
    </row>
    <row r="144" spans="1:8" ht="15.5">
      <c r="B144" s="594" t="s">
        <v>415</v>
      </c>
      <c r="C144" s="594"/>
      <c r="D144" s="594"/>
      <c r="E144" s="483"/>
      <c r="F144" s="483"/>
      <c r="G144" s="483"/>
      <c r="H144" s="483"/>
    </row>
    <row r="145" spans="2:8" ht="15.5">
      <c r="B145" s="594" t="s">
        <v>416</v>
      </c>
      <c r="C145" s="594"/>
      <c r="D145" s="594"/>
      <c r="E145" s="483"/>
      <c r="F145" s="483"/>
      <c r="G145" s="483"/>
      <c r="H145" s="483"/>
    </row>
    <row r="146" spans="2:8" ht="15.5">
      <c r="B146" s="594" t="s">
        <v>417</v>
      </c>
      <c r="C146" s="594"/>
      <c r="D146" s="594"/>
      <c r="E146" s="483"/>
      <c r="F146" s="483"/>
      <c r="G146" s="483"/>
      <c r="H146" s="483"/>
    </row>
    <row r="147" spans="2:8" ht="15.5">
      <c r="B147" s="594" t="s">
        <v>418</v>
      </c>
      <c r="C147" s="594"/>
      <c r="D147" s="594"/>
      <c r="E147" s="483"/>
      <c r="F147" s="483"/>
      <c r="G147" s="483"/>
      <c r="H147" s="483"/>
    </row>
    <row r="148" spans="2:8" ht="15.5">
      <c r="B148" s="594" t="s">
        <v>419</v>
      </c>
      <c r="C148" s="594"/>
      <c r="D148" s="594"/>
      <c r="E148" s="483"/>
      <c r="F148" s="483"/>
      <c r="G148" s="483"/>
      <c r="H148" s="483"/>
    </row>
    <row r="149" spans="2:8" ht="15.5">
      <c r="B149" s="594" t="s">
        <v>420</v>
      </c>
      <c r="C149" s="594"/>
      <c r="D149" s="594"/>
      <c r="E149" s="483"/>
      <c r="F149" s="483"/>
      <c r="G149" s="483"/>
      <c r="H149" s="483"/>
    </row>
    <row r="150" spans="2:8" ht="15.5">
      <c r="B150" s="594" t="s">
        <v>656</v>
      </c>
      <c r="C150" s="594"/>
      <c r="D150" s="594"/>
      <c r="E150" s="483"/>
      <c r="F150" s="483"/>
      <c r="G150" s="483"/>
      <c r="H150" s="483"/>
    </row>
    <row r="151" spans="2:8" ht="15.5">
      <c r="B151" s="585" t="s">
        <v>421</v>
      </c>
      <c r="C151" s="585"/>
      <c r="D151" s="585"/>
      <c r="E151" s="483"/>
      <c r="F151" s="483"/>
      <c r="G151" s="483"/>
      <c r="H151" s="483"/>
    </row>
    <row r="152" spans="2:8" ht="15.5">
      <c r="B152" s="594" t="s">
        <v>422</v>
      </c>
      <c r="C152" s="594"/>
      <c r="D152" s="594"/>
      <c r="E152" s="483"/>
      <c r="F152" s="483"/>
      <c r="G152" s="483"/>
      <c r="H152" s="483"/>
    </row>
    <row r="153" spans="2:8" ht="15.5">
      <c r="B153" s="594" t="s">
        <v>423</v>
      </c>
      <c r="C153" s="594"/>
      <c r="D153" s="594"/>
      <c r="E153" s="483"/>
      <c r="F153" s="483"/>
      <c r="G153" s="483"/>
      <c r="H153" s="483"/>
    </row>
    <row r="154" spans="2:8" ht="15.5">
      <c r="B154" s="594" t="s">
        <v>424</v>
      </c>
      <c r="C154" s="594"/>
      <c r="D154" s="594"/>
      <c r="E154" s="483"/>
      <c r="F154" s="483"/>
      <c r="G154" s="483"/>
      <c r="H154" s="483"/>
    </row>
    <row r="155" spans="2:8" ht="15.5">
      <c r="B155" s="594" t="s">
        <v>425</v>
      </c>
      <c r="C155" s="594"/>
      <c r="D155" s="594"/>
      <c r="E155" s="483"/>
      <c r="F155" s="483"/>
      <c r="G155" s="483"/>
      <c r="H155" s="483"/>
    </row>
    <row r="156" spans="2:8" ht="15.5">
      <c r="B156" s="594" t="s">
        <v>426</v>
      </c>
      <c r="C156" s="594"/>
      <c r="D156" s="594"/>
      <c r="E156" s="483"/>
      <c r="F156" s="483"/>
      <c r="G156" s="483"/>
      <c r="H156" s="483"/>
    </row>
    <row r="157" spans="2:8" ht="15.5">
      <c r="B157" s="594" t="s">
        <v>427</v>
      </c>
      <c r="C157" s="594"/>
      <c r="D157" s="594"/>
      <c r="E157" s="483"/>
      <c r="F157" s="483"/>
      <c r="G157" s="483"/>
      <c r="H157" s="483"/>
    </row>
    <row r="158" spans="2:8" ht="15.5">
      <c r="B158" s="594" t="s">
        <v>428</v>
      </c>
      <c r="C158" s="594"/>
      <c r="D158" s="594"/>
      <c r="E158" s="483"/>
      <c r="F158" s="483"/>
      <c r="G158" s="483"/>
      <c r="H158" s="483"/>
    </row>
    <row r="159" spans="2:8" ht="15.5">
      <c r="B159" s="594" t="s">
        <v>429</v>
      </c>
      <c r="C159" s="594"/>
      <c r="D159" s="594"/>
      <c r="E159" s="483"/>
      <c r="F159" s="483"/>
      <c r="G159" s="483"/>
      <c r="H159" s="483"/>
    </row>
    <row r="160" spans="2:8" ht="15.5">
      <c r="B160" s="594" t="s">
        <v>430</v>
      </c>
      <c r="C160" s="594"/>
      <c r="D160" s="594"/>
      <c r="E160" s="483"/>
      <c r="F160" s="483"/>
      <c r="G160" s="483"/>
      <c r="H160" s="483"/>
    </row>
    <row r="161" spans="2:8" ht="15.5">
      <c r="B161" s="484"/>
      <c r="C161" s="483"/>
      <c r="D161" s="483"/>
      <c r="E161" s="483"/>
      <c r="F161" s="483"/>
      <c r="G161" s="483"/>
      <c r="H161" s="483"/>
    </row>
    <row r="162" spans="2:8" ht="15.5">
      <c r="B162" s="484"/>
      <c r="C162" s="483"/>
      <c r="D162" s="483"/>
      <c r="E162" s="483"/>
      <c r="F162" s="483"/>
      <c r="G162" s="483"/>
      <c r="H162" s="483"/>
    </row>
    <row r="163" spans="2:8" ht="15.5">
      <c r="B163" s="484"/>
      <c r="C163" s="483"/>
      <c r="D163" s="483"/>
      <c r="E163" s="483"/>
      <c r="F163" s="483"/>
      <c r="G163" s="483"/>
      <c r="H163" s="483"/>
    </row>
    <row r="164" spans="2:8" ht="15.5">
      <c r="B164" s="484"/>
      <c r="C164" s="483"/>
      <c r="D164" s="483"/>
      <c r="E164" s="483"/>
      <c r="F164" s="483"/>
      <c r="G164" s="483"/>
      <c r="H164" s="483"/>
    </row>
    <row r="165" spans="2:8" ht="15.5">
      <c r="B165" s="484"/>
      <c r="C165" s="483"/>
      <c r="D165" s="483"/>
      <c r="E165" s="483"/>
      <c r="F165" s="483"/>
      <c r="G165" s="483"/>
      <c r="H165" s="483"/>
    </row>
    <row r="166" spans="2:8" ht="15.5">
      <c r="B166" s="484"/>
      <c r="C166" s="483"/>
      <c r="D166" s="483"/>
      <c r="E166" s="483"/>
      <c r="F166" s="483"/>
      <c r="G166" s="483"/>
      <c r="H166" s="483"/>
    </row>
    <row r="167" spans="2:8" ht="15.5">
      <c r="B167" s="484"/>
      <c r="C167" s="483"/>
      <c r="D167" s="483"/>
      <c r="E167" s="483"/>
      <c r="F167" s="483"/>
      <c r="G167" s="483"/>
      <c r="H167" s="483"/>
    </row>
    <row r="168" spans="2:8" ht="15.5">
      <c r="B168" s="484"/>
      <c r="C168" s="483"/>
      <c r="D168" s="483"/>
      <c r="E168" s="483"/>
      <c r="F168" s="483"/>
      <c r="G168" s="483"/>
      <c r="H168" s="483"/>
    </row>
    <row r="169" spans="2:8" ht="15.5">
      <c r="B169" s="484"/>
      <c r="C169" s="483"/>
      <c r="D169" s="483"/>
      <c r="E169" s="483"/>
      <c r="F169" s="483"/>
      <c r="G169" s="483"/>
      <c r="H169" s="483"/>
    </row>
    <row r="170" spans="2:8" ht="15.5">
      <c r="B170" s="484"/>
      <c r="C170" s="483"/>
      <c r="D170" s="483"/>
      <c r="E170" s="483"/>
      <c r="F170" s="483"/>
      <c r="G170" s="483"/>
      <c r="H170" s="483"/>
    </row>
    <row r="171" spans="2:8" ht="15.5">
      <c r="B171" s="484"/>
      <c r="C171" s="483"/>
      <c r="D171" s="483"/>
      <c r="E171" s="483"/>
      <c r="F171" s="483"/>
      <c r="G171" s="483"/>
      <c r="H171" s="483"/>
    </row>
    <row r="172" spans="2:8" ht="15.5">
      <c r="B172" s="484"/>
      <c r="C172" s="483"/>
      <c r="D172" s="483"/>
      <c r="E172" s="483"/>
      <c r="F172" s="483"/>
      <c r="G172" s="483"/>
      <c r="H172" s="483"/>
    </row>
    <row r="173" spans="2:8" ht="15.5">
      <c r="B173" s="484"/>
      <c r="C173" s="483"/>
      <c r="D173" s="483"/>
      <c r="E173" s="483"/>
      <c r="F173" s="483"/>
      <c r="G173" s="483"/>
      <c r="H173" s="483"/>
    </row>
    <row r="174" spans="2:8" ht="15.5">
      <c r="B174" s="484"/>
      <c r="C174" s="483"/>
      <c r="D174" s="483"/>
      <c r="E174" s="483"/>
      <c r="F174" s="483"/>
      <c r="G174" s="483"/>
      <c r="H174" s="483"/>
    </row>
    <row r="175" spans="2:8" ht="15.5">
      <c r="B175" s="484"/>
      <c r="C175" s="483"/>
      <c r="D175" s="483"/>
      <c r="E175" s="483"/>
      <c r="F175" s="483"/>
      <c r="G175" s="483"/>
      <c r="H175" s="483"/>
    </row>
    <row r="176" spans="2:8" ht="15.5">
      <c r="B176" s="484"/>
      <c r="C176" s="483"/>
      <c r="D176" s="483"/>
      <c r="E176" s="483"/>
      <c r="F176" s="483"/>
      <c r="G176" s="483"/>
      <c r="H176" s="483"/>
    </row>
    <row r="177" spans="2:8" ht="15.5">
      <c r="B177" s="484"/>
      <c r="C177" s="483"/>
      <c r="D177" s="483"/>
      <c r="E177" s="483"/>
      <c r="F177" s="483"/>
      <c r="G177" s="483"/>
      <c r="H177" s="483"/>
    </row>
    <row r="178" spans="2:8" ht="15.5">
      <c r="B178" s="484"/>
      <c r="C178" s="483"/>
      <c r="D178" s="483"/>
      <c r="E178" s="483"/>
      <c r="F178" s="483"/>
      <c r="G178" s="483"/>
      <c r="H178" s="483"/>
    </row>
    <row r="179" spans="2:8" ht="15.5">
      <c r="B179" s="484"/>
      <c r="C179" s="483"/>
      <c r="D179" s="483"/>
      <c r="E179" s="483"/>
      <c r="F179" s="483"/>
      <c r="G179" s="483"/>
      <c r="H179" s="483"/>
    </row>
    <row r="180" spans="2:8" ht="15.5">
      <c r="B180" s="484"/>
      <c r="C180" s="483"/>
      <c r="D180" s="483"/>
      <c r="E180" s="483"/>
      <c r="F180" s="483"/>
      <c r="G180" s="483"/>
      <c r="H180" s="483"/>
    </row>
    <row r="181" spans="2:8" ht="15.5">
      <c r="B181" s="484"/>
      <c r="C181" s="483"/>
      <c r="D181" s="483"/>
      <c r="E181" s="483"/>
      <c r="F181" s="483"/>
      <c r="G181" s="483"/>
      <c r="H181" s="483"/>
    </row>
    <row r="182" spans="2:8" ht="15.5">
      <c r="B182" s="484"/>
      <c r="C182" s="483"/>
      <c r="D182" s="483"/>
      <c r="E182" s="483"/>
      <c r="F182" s="483"/>
      <c r="G182" s="483"/>
      <c r="H182" s="483"/>
    </row>
    <row r="183" spans="2:8" ht="15.5">
      <c r="B183" s="484"/>
      <c r="C183" s="483"/>
      <c r="D183" s="483"/>
      <c r="E183" s="483"/>
      <c r="F183" s="483"/>
      <c r="G183" s="483"/>
      <c r="H183" s="483"/>
    </row>
    <row r="184" spans="2:8" ht="15.5">
      <c r="B184" s="484"/>
      <c r="C184" s="483"/>
      <c r="D184" s="483"/>
      <c r="E184" s="483"/>
      <c r="F184" s="483"/>
      <c r="G184" s="483"/>
      <c r="H184" s="483"/>
    </row>
    <row r="185" spans="2:8" ht="15.5">
      <c r="B185" s="484"/>
      <c r="C185" s="483"/>
      <c r="D185" s="483"/>
      <c r="E185" s="483"/>
      <c r="F185" s="483"/>
      <c r="G185" s="483"/>
      <c r="H185" s="483"/>
    </row>
    <row r="186" spans="2:8" ht="15.5">
      <c r="B186" s="484"/>
      <c r="C186" s="483"/>
      <c r="D186" s="483"/>
      <c r="E186" s="483"/>
      <c r="F186" s="483"/>
      <c r="G186" s="483"/>
      <c r="H186" s="483"/>
    </row>
    <row r="187" spans="2:8" ht="15.5">
      <c r="B187" s="484"/>
      <c r="C187" s="483"/>
      <c r="D187" s="483"/>
      <c r="E187" s="483"/>
      <c r="F187" s="483"/>
      <c r="G187" s="483"/>
      <c r="H187" s="483"/>
    </row>
    <row r="188" spans="2:8" ht="15.5">
      <c r="B188" s="484"/>
      <c r="C188" s="483"/>
      <c r="D188" s="483"/>
      <c r="E188" s="483"/>
      <c r="F188" s="483"/>
      <c r="G188" s="483"/>
      <c r="H188" s="483"/>
    </row>
    <row r="189" spans="2:8" ht="15.5">
      <c r="B189" s="484"/>
      <c r="C189" s="483"/>
      <c r="D189" s="483"/>
      <c r="E189" s="483"/>
      <c r="F189" s="483"/>
      <c r="G189" s="483"/>
      <c r="H189" s="483"/>
    </row>
    <row r="190" spans="2:8" ht="15.5">
      <c r="B190" s="484"/>
      <c r="C190" s="483"/>
      <c r="D190" s="483"/>
      <c r="E190" s="483"/>
      <c r="F190" s="483"/>
      <c r="G190" s="483"/>
      <c r="H190" s="483"/>
    </row>
    <row r="191" spans="2:8" ht="15.5">
      <c r="B191" s="484"/>
      <c r="C191" s="483"/>
      <c r="D191" s="483"/>
      <c r="E191" s="483"/>
      <c r="F191" s="483"/>
      <c r="G191" s="483"/>
      <c r="H191" s="483"/>
    </row>
    <row r="192" spans="2:8" ht="15.5">
      <c r="B192" s="484"/>
      <c r="C192" s="483"/>
      <c r="D192" s="483"/>
      <c r="E192" s="483"/>
      <c r="F192" s="483"/>
      <c r="G192" s="483"/>
      <c r="H192" s="483"/>
    </row>
    <row r="193" spans="2:8" ht="15.5">
      <c r="B193" s="484"/>
      <c r="C193" s="483"/>
      <c r="D193" s="483"/>
      <c r="E193" s="483"/>
      <c r="F193" s="483"/>
      <c r="G193" s="483"/>
      <c r="H193" s="483"/>
    </row>
    <row r="194" spans="2:8" ht="15.5">
      <c r="B194" s="484"/>
      <c r="C194" s="483"/>
      <c r="D194" s="483"/>
      <c r="E194" s="483"/>
      <c r="F194" s="483"/>
      <c r="G194" s="483"/>
      <c r="H194" s="483"/>
    </row>
  </sheetData>
  <mergeCells count="95">
    <mergeCell ref="B156:D156"/>
    <mergeCell ref="B157:D157"/>
    <mergeCell ref="B158:D158"/>
    <mergeCell ref="B159:D159"/>
    <mergeCell ref="B160:D160"/>
    <mergeCell ref="B155:D155"/>
    <mergeCell ref="B144:D144"/>
    <mergeCell ref="B145:D145"/>
    <mergeCell ref="B146:D146"/>
    <mergeCell ref="B147:D147"/>
    <mergeCell ref="B148:D148"/>
    <mergeCell ref="B149:D149"/>
    <mergeCell ref="B150:D150"/>
    <mergeCell ref="B151:D151"/>
    <mergeCell ref="B152:D152"/>
    <mergeCell ref="B153:D153"/>
    <mergeCell ref="B154:D154"/>
    <mergeCell ref="B143:D143"/>
    <mergeCell ref="B130:D130"/>
    <mergeCell ref="B133:D133"/>
    <mergeCell ref="B134:D134"/>
    <mergeCell ref="B135:D135"/>
    <mergeCell ref="B136:D136"/>
    <mergeCell ref="B137:D137"/>
    <mergeCell ref="B138:D138"/>
    <mergeCell ref="B139:D139"/>
    <mergeCell ref="B140:D140"/>
    <mergeCell ref="B141:D141"/>
    <mergeCell ref="B142:D142"/>
    <mergeCell ref="B128:C128"/>
    <mergeCell ref="B110:C110"/>
    <mergeCell ref="B111:C111"/>
    <mergeCell ref="B112:C112"/>
    <mergeCell ref="B114:D114"/>
    <mergeCell ref="B118:D118"/>
    <mergeCell ref="B121:D121"/>
    <mergeCell ref="B122:C122"/>
    <mergeCell ref="B123:C123"/>
    <mergeCell ref="B124:C124"/>
    <mergeCell ref="B126:D126"/>
    <mergeCell ref="B127:C127"/>
    <mergeCell ref="B109:D109"/>
    <mergeCell ref="B96:C96"/>
    <mergeCell ref="B97:C97"/>
    <mergeCell ref="B98:C98"/>
    <mergeCell ref="B99:C99"/>
    <mergeCell ref="B100:C100"/>
    <mergeCell ref="B101:C101"/>
    <mergeCell ref="B102:C102"/>
    <mergeCell ref="B103:C103"/>
    <mergeCell ref="B104:C104"/>
    <mergeCell ref="B106:D106"/>
    <mergeCell ref="B107:C107"/>
    <mergeCell ref="B95:C95"/>
    <mergeCell ref="B83:C83"/>
    <mergeCell ref="B84:C84"/>
    <mergeCell ref="B86:C86"/>
    <mergeCell ref="B87:C87"/>
    <mergeCell ref="B88:C88"/>
    <mergeCell ref="B89:C89"/>
    <mergeCell ref="B90:C90"/>
    <mergeCell ref="B91:C91"/>
    <mergeCell ref="B92:C92"/>
    <mergeCell ref="B93:C93"/>
    <mergeCell ref="B94:C94"/>
    <mergeCell ref="B82:C82"/>
    <mergeCell ref="B62:D62"/>
    <mergeCell ref="B65:D65"/>
    <mergeCell ref="B67:D67"/>
    <mergeCell ref="B70:D70"/>
    <mergeCell ref="B72:D72"/>
    <mergeCell ref="B74:D74"/>
    <mergeCell ref="B76:D76"/>
    <mergeCell ref="B77:C77"/>
    <mergeCell ref="B78:C78"/>
    <mergeCell ref="B79:C79"/>
    <mergeCell ref="B81:D81"/>
    <mergeCell ref="B60:D60"/>
    <mergeCell ref="B23:D23"/>
    <mergeCell ref="B28:D28"/>
    <mergeCell ref="B30:D30"/>
    <mergeCell ref="B36:D36"/>
    <mergeCell ref="B38:D38"/>
    <mergeCell ref="B43:D43"/>
    <mergeCell ref="B47:D47"/>
    <mergeCell ref="B49:D49"/>
    <mergeCell ref="B52:D52"/>
    <mergeCell ref="B55:D55"/>
    <mergeCell ref="B57:D57"/>
    <mergeCell ref="B21:D21"/>
    <mergeCell ref="B3:D3"/>
    <mergeCell ref="B5:D5"/>
    <mergeCell ref="B10:D10"/>
    <mergeCell ref="B12:D12"/>
    <mergeCell ref="B15:D15"/>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B1:N130"/>
  <sheetViews>
    <sheetView showGridLines="0" zoomScale="87" zoomScaleNormal="87" zoomScaleSheetLayoutView="85" workbookViewId="0">
      <pane xSplit="5" ySplit="5" topLeftCell="F18" activePane="bottomRight" state="frozen"/>
      <selection pane="topRight" activeCell="F1" sqref="F1"/>
      <selection pane="bottomLeft" activeCell="A6" sqref="A6"/>
      <selection pane="bottomRight" activeCell="H8" sqref="H8"/>
    </sheetView>
  </sheetViews>
  <sheetFormatPr defaultColWidth="9.1796875" defaultRowHeight="15.5"/>
  <cols>
    <col min="1" max="1" width="5" style="59" customWidth="1"/>
    <col min="2" max="2" width="4.7265625" style="59" customWidth="1"/>
    <col min="3" max="3" width="4.54296875" style="59" customWidth="1"/>
    <col min="4" max="4" width="60.54296875" style="59" customWidth="1"/>
    <col min="5" max="5" width="7.1796875" style="231" customWidth="1"/>
    <col min="6" max="6" width="13.54296875" style="61" customWidth="1"/>
    <col min="7" max="7" width="2.54296875" style="61" customWidth="1"/>
    <col min="8" max="8" width="13.54296875" style="61" customWidth="1"/>
    <col min="9" max="9" width="2.1796875" style="61" customWidth="1"/>
    <col min="10" max="10" width="9.1796875" style="62" customWidth="1"/>
    <col min="11" max="11" width="2.1796875" style="61" customWidth="1"/>
    <col min="12" max="12" width="13.54296875" style="61" customWidth="1"/>
    <col min="13" max="13" width="2" style="59" customWidth="1"/>
    <col min="14" max="16384" width="9.1796875" style="59"/>
  </cols>
  <sheetData>
    <row r="1" spans="2:14" ht="10.5" customHeight="1"/>
    <row r="2" spans="2:14" s="56" customFormat="1" ht="25.5" customHeight="1">
      <c r="B2" s="156" t="s">
        <v>169</v>
      </c>
      <c r="E2" s="232"/>
      <c r="F2" s="233"/>
      <c r="G2" s="233"/>
      <c r="H2" s="233"/>
      <c r="I2" s="233"/>
      <c r="J2" s="57"/>
      <c r="K2" s="233"/>
      <c r="L2" s="233"/>
    </row>
    <row r="3" spans="2:14">
      <c r="F3" s="60" t="s">
        <v>814</v>
      </c>
      <c r="G3" s="60"/>
      <c r="H3" s="60" t="s">
        <v>868</v>
      </c>
      <c r="J3" s="61"/>
      <c r="L3" s="60" t="s">
        <v>868</v>
      </c>
      <c r="M3" s="56"/>
      <c r="N3" s="234"/>
    </row>
    <row r="4" spans="2:14" s="165" customFormat="1" ht="31">
      <c r="F4" s="235" t="s">
        <v>30</v>
      </c>
      <c r="G4" s="236"/>
      <c r="H4" s="237" t="s">
        <v>733</v>
      </c>
      <c r="I4" s="236"/>
      <c r="J4" s="238" t="s">
        <v>29</v>
      </c>
      <c r="K4" s="236"/>
      <c r="L4" s="237" t="s">
        <v>28</v>
      </c>
      <c r="M4" s="239"/>
    </row>
    <row r="5" spans="2:14">
      <c r="B5" s="67"/>
      <c r="E5" s="240"/>
      <c r="F5" s="241" t="s">
        <v>287</v>
      </c>
      <c r="G5" s="242"/>
      <c r="H5" s="243" t="s">
        <v>287</v>
      </c>
      <c r="I5" s="242"/>
      <c r="J5" s="243" t="s">
        <v>287</v>
      </c>
      <c r="K5" s="242"/>
      <c r="L5" s="211" t="s">
        <v>642</v>
      </c>
      <c r="M5" s="244"/>
    </row>
    <row r="6" spans="2:14" s="67" customFormat="1">
      <c r="C6" s="67" t="s">
        <v>113</v>
      </c>
      <c r="E6" s="245"/>
      <c r="F6" s="246"/>
      <c r="G6" s="246"/>
      <c r="H6" s="113"/>
      <c r="I6" s="246"/>
      <c r="J6" s="247"/>
      <c r="K6" s="236"/>
      <c r="L6" s="248"/>
      <c r="M6" s="79"/>
    </row>
    <row r="7" spans="2:14">
      <c r="B7" s="67"/>
      <c r="D7" s="59" t="s">
        <v>114</v>
      </c>
      <c r="F7" s="217"/>
      <c r="G7" s="217"/>
      <c r="I7" s="217"/>
      <c r="K7" s="217"/>
      <c r="L7" s="249"/>
      <c r="M7" s="214"/>
    </row>
    <row r="8" spans="2:14">
      <c r="B8" s="67"/>
      <c r="D8" s="59" t="s">
        <v>115</v>
      </c>
      <c r="F8" s="250">
        <v>4.4077950000000001</v>
      </c>
      <c r="G8" s="250"/>
      <c r="H8" s="62">
        <f>+F8*1.05</f>
        <v>4.62818475</v>
      </c>
      <c r="I8" s="250"/>
      <c r="J8" s="251">
        <v>0</v>
      </c>
      <c r="K8" s="250"/>
      <c r="L8" s="62">
        <f>H8+J8</f>
        <v>4.62818475</v>
      </c>
      <c r="M8" s="214"/>
    </row>
    <row r="9" spans="2:14">
      <c r="B9" s="67"/>
      <c r="D9" s="59" t="s">
        <v>116</v>
      </c>
      <c r="F9" s="250">
        <v>11.684295000000002</v>
      </c>
      <c r="G9" s="250"/>
      <c r="H9" s="62">
        <f>+F9*1.05</f>
        <v>12.268509750000003</v>
      </c>
      <c r="I9" s="250"/>
      <c r="J9" s="62">
        <f>H9*0.2</f>
        <v>2.453701950000001</v>
      </c>
      <c r="K9" s="250"/>
      <c r="L9" s="62">
        <f>H9+J9</f>
        <v>14.722211700000004</v>
      </c>
      <c r="M9" s="214"/>
    </row>
    <row r="10" spans="2:14">
      <c r="B10" s="67"/>
      <c r="F10" s="250"/>
      <c r="G10" s="250"/>
      <c r="H10" s="62"/>
      <c r="I10" s="250"/>
      <c r="K10" s="250"/>
      <c r="L10" s="62"/>
      <c r="M10" s="214"/>
    </row>
    <row r="11" spans="2:14">
      <c r="B11" s="67"/>
      <c r="D11" s="59" t="s">
        <v>117</v>
      </c>
      <c r="F11" s="250">
        <v>15.540840000000001</v>
      </c>
      <c r="G11" s="250"/>
      <c r="H11" s="62">
        <f t="shared" ref="H11:H12" si="0">+F11*1.05</f>
        <v>16.317882000000001</v>
      </c>
      <c r="I11" s="250"/>
      <c r="J11" s="251">
        <v>0</v>
      </c>
      <c r="K11" s="250"/>
      <c r="L11" s="62">
        <f>H11+J11</f>
        <v>16.317882000000001</v>
      </c>
      <c r="M11" s="214"/>
    </row>
    <row r="12" spans="2:14">
      <c r="B12" s="67"/>
      <c r="D12" s="59" t="s">
        <v>116</v>
      </c>
      <c r="F12" s="250">
        <v>11.357955</v>
      </c>
      <c r="G12" s="250"/>
      <c r="H12" s="62">
        <f t="shared" si="0"/>
        <v>11.925852750000001</v>
      </c>
      <c r="I12" s="250"/>
      <c r="J12" s="62">
        <f>H12*0.2</f>
        <v>2.3851705500000002</v>
      </c>
      <c r="K12" s="250"/>
      <c r="L12" s="62">
        <f>H12+J12</f>
        <v>14.3110233</v>
      </c>
      <c r="M12" s="214"/>
    </row>
    <row r="13" spans="2:14">
      <c r="B13" s="67"/>
      <c r="F13" s="250"/>
      <c r="G13" s="250"/>
      <c r="H13" s="62"/>
      <c r="I13" s="250"/>
      <c r="K13" s="250"/>
      <c r="L13" s="62"/>
      <c r="M13" s="214"/>
    </row>
    <row r="14" spans="2:14">
      <c r="B14" s="67"/>
      <c r="D14" s="59" t="s">
        <v>118</v>
      </c>
      <c r="F14" s="250">
        <v>64.335284999999999</v>
      </c>
      <c r="G14" s="250"/>
      <c r="H14" s="62">
        <f t="shared" ref="H14:H15" si="1">+F14*1.05</f>
        <v>67.552049249999996</v>
      </c>
      <c r="I14" s="250"/>
      <c r="J14" s="251">
        <v>0</v>
      </c>
      <c r="K14" s="250"/>
      <c r="L14" s="62">
        <f>H14+J14</f>
        <v>67.552049249999996</v>
      </c>
      <c r="M14" s="214"/>
    </row>
    <row r="15" spans="2:14">
      <c r="B15" s="67"/>
      <c r="D15" s="59" t="s">
        <v>116</v>
      </c>
      <c r="F15" s="250">
        <v>11.684295000000002</v>
      </c>
      <c r="G15" s="250"/>
      <c r="H15" s="62">
        <f t="shared" si="1"/>
        <v>12.268509750000003</v>
      </c>
      <c r="I15" s="250"/>
      <c r="J15" s="62">
        <f>H15*0.2</f>
        <v>2.453701950000001</v>
      </c>
      <c r="K15" s="250"/>
      <c r="L15" s="62">
        <f>H15+J15</f>
        <v>14.722211700000004</v>
      </c>
      <c r="M15" s="214"/>
    </row>
    <row r="16" spans="2:14">
      <c r="B16" s="67"/>
      <c r="F16" s="250"/>
      <c r="G16" s="250"/>
      <c r="H16" s="62"/>
      <c r="I16" s="250"/>
      <c r="K16" s="250"/>
      <c r="L16" s="68"/>
      <c r="M16" s="214"/>
    </row>
    <row r="17" spans="2:13">
      <c r="B17" s="67"/>
      <c r="D17" s="59" t="s">
        <v>120</v>
      </c>
      <c r="F17" s="250"/>
      <c r="G17" s="250"/>
      <c r="H17" s="62"/>
      <c r="I17" s="250"/>
      <c r="K17" s="250"/>
      <c r="L17" s="68"/>
      <c r="M17" s="214"/>
    </row>
    <row r="18" spans="2:13">
      <c r="B18" s="67"/>
      <c r="D18" s="59" t="s">
        <v>119</v>
      </c>
      <c r="F18" s="250"/>
      <c r="G18" s="250"/>
      <c r="H18" s="62"/>
      <c r="I18" s="250"/>
      <c r="K18" s="250"/>
      <c r="L18" s="68"/>
      <c r="M18" s="214"/>
    </row>
    <row r="19" spans="2:13">
      <c r="F19" s="250"/>
      <c r="G19" s="250"/>
      <c r="H19" s="62"/>
      <c r="I19" s="250"/>
      <c r="K19" s="250"/>
      <c r="L19" s="62"/>
      <c r="M19" s="214"/>
    </row>
    <row r="20" spans="2:13">
      <c r="C20" s="59" t="s">
        <v>8</v>
      </c>
      <c r="F20" s="250">
        <v>205.82100000000003</v>
      </c>
      <c r="G20" s="250"/>
      <c r="H20" s="62">
        <f>+F20*1.05</f>
        <v>216.11205000000004</v>
      </c>
      <c r="I20" s="250"/>
      <c r="J20" s="62">
        <f>H20*0.2</f>
        <v>43.222410000000011</v>
      </c>
      <c r="K20" s="250"/>
      <c r="L20" s="62">
        <f>H20+J20</f>
        <v>259.33446000000004</v>
      </c>
      <c r="M20" s="214"/>
    </row>
    <row r="21" spans="2:13">
      <c r="F21" s="250"/>
      <c r="G21" s="250"/>
      <c r="H21" s="62"/>
      <c r="I21" s="250"/>
      <c r="K21" s="250"/>
      <c r="L21" s="62"/>
      <c r="M21" s="214"/>
    </row>
    <row r="22" spans="2:13">
      <c r="C22" s="59" t="s">
        <v>7</v>
      </c>
      <c r="F22" s="250"/>
      <c r="G22" s="250"/>
      <c r="H22" s="62"/>
      <c r="I22" s="250"/>
      <c r="J22" s="62" t="s">
        <v>32</v>
      </c>
      <c r="K22" s="250"/>
      <c r="L22" s="62"/>
      <c r="M22" s="214"/>
    </row>
    <row r="23" spans="2:13">
      <c r="D23" s="59" t="s">
        <v>6</v>
      </c>
      <c r="F23" s="250">
        <v>11.684295000000002</v>
      </c>
      <c r="G23" s="250"/>
      <c r="H23" s="62">
        <f>+F23*1.05</f>
        <v>12.268509750000003</v>
      </c>
      <c r="I23" s="250"/>
      <c r="J23" s="62">
        <f>H23*0.2</f>
        <v>2.453701950000001</v>
      </c>
      <c r="K23" s="250"/>
      <c r="L23" s="62">
        <f>H23+J23</f>
        <v>14.722211700000004</v>
      </c>
      <c r="M23" s="214"/>
    </row>
    <row r="24" spans="2:13">
      <c r="F24" s="250"/>
      <c r="G24" s="250"/>
      <c r="H24" s="62"/>
      <c r="I24" s="250"/>
      <c r="K24" s="250"/>
      <c r="L24" s="62"/>
      <c r="M24" s="214"/>
    </row>
    <row r="25" spans="2:13">
      <c r="C25" s="59" t="s">
        <v>67</v>
      </c>
      <c r="F25" s="250"/>
      <c r="G25" s="250"/>
      <c r="H25" s="62"/>
      <c r="I25" s="250"/>
      <c r="K25" s="250"/>
      <c r="L25" s="62"/>
      <c r="M25" s="214"/>
    </row>
    <row r="26" spans="2:13">
      <c r="C26" s="59" t="s">
        <v>68</v>
      </c>
      <c r="F26" s="250">
        <v>21.388500000000001</v>
      </c>
      <c r="G26" s="250"/>
      <c r="H26" s="62">
        <f>+F26*1.05</f>
        <v>22.457925000000003</v>
      </c>
      <c r="I26" s="250"/>
      <c r="J26" s="62">
        <f>H26*0.2</f>
        <v>4.4915850000000006</v>
      </c>
      <c r="K26" s="185"/>
      <c r="L26" s="62">
        <f>H26+J26</f>
        <v>26.949510000000004</v>
      </c>
      <c r="M26" s="214"/>
    </row>
    <row r="27" spans="2:13">
      <c r="F27" s="250"/>
      <c r="G27" s="250"/>
      <c r="H27" s="62"/>
      <c r="I27" s="250"/>
      <c r="J27" s="62" t="s">
        <v>0</v>
      </c>
      <c r="K27" s="250"/>
      <c r="L27" s="62"/>
      <c r="M27" s="214"/>
    </row>
    <row r="28" spans="2:13">
      <c r="C28" s="59" t="s">
        <v>97</v>
      </c>
      <c r="F28" s="250"/>
      <c r="G28" s="250"/>
      <c r="H28" s="62"/>
      <c r="I28" s="252"/>
      <c r="J28" s="253"/>
      <c r="K28" s="250"/>
      <c r="L28" s="69"/>
      <c r="M28" s="214"/>
    </row>
    <row r="29" spans="2:13">
      <c r="C29" s="59" t="s">
        <v>68</v>
      </c>
      <c r="F29" s="250">
        <v>18.903465000000008</v>
      </c>
      <c r="G29" s="250"/>
      <c r="H29" s="62">
        <f>+F29*1.05</f>
        <v>19.848638250000008</v>
      </c>
      <c r="I29" s="252"/>
      <c r="J29" s="62">
        <f>H29*0.2</f>
        <v>3.9697276500000016</v>
      </c>
      <c r="K29" s="185"/>
      <c r="L29" s="62">
        <f>H29+J29</f>
        <v>23.818365900000011</v>
      </c>
      <c r="M29" s="214"/>
    </row>
    <row r="30" spans="2:13">
      <c r="F30" s="252"/>
      <c r="G30" s="252"/>
      <c r="H30" s="62"/>
      <c r="I30" s="252"/>
      <c r="K30" s="250"/>
      <c r="L30" s="69"/>
      <c r="M30" s="214"/>
    </row>
    <row r="31" spans="2:13">
      <c r="C31" s="596" t="s">
        <v>5</v>
      </c>
      <c r="D31" s="596"/>
      <c r="F31" s="250"/>
      <c r="G31" s="250"/>
      <c r="H31" s="62"/>
      <c r="I31" s="250"/>
      <c r="J31" s="62" t="s">
        <v>0</v>
      </c>
      <c r="K31" s="250"/>
      <c r="L31" s="62"/>
      <c r="M31" s="214"/>
    </row>
    <row r="32" spans="2:13">
      <c r="C32" s="145"/>
      <c r="F32" s="250"/>
      <c r="G32" s="250"/>
      <c r="H32" s="62"/>
      <c r="I32" s="250"/>
      <c r="K32" s="250"/>
      <c r="L32" s="62"/>
      <c r="M32" s="214"/>
    </row>
    <row r="33" spans="3:13">
      <c r="C33" s="59" t="s">
        <v>4</v>
      </c>
      <c r="F33" s="250"/>
      <c r="G33" s="250"/>
      <c r="H33" s="62"/>
      <c r="I33" s="250"/>
      <c r="J33" s="62" t="s">
        <v>0</v>
      </c>
      <c r="K33" s="250"/>
      <c r="L33" s="62"/>
      <c r="M33" s="214"/>
    </row>
    <row r="34" spans="3:13">
      <c r="D34" s="59" t="s">
        <v>3</v>
      </c>
      <c r="F34" s="250">
        <v>18.352215000000001</v>
      </c>
      <c r="G34" s="250"/>
      <c r="H34" s="62">
        <f>+F34*1.05</f>
        <v>19.269825750000003</v>
      </c>
      <c r="I34" s="250"/>
      <c r="J34" s="62">
        <f>H34*0.2</f>
        <v>3.8539651500000005</v>
      </c>
      <c r="K34" s="250"/>
      <c r="L34" s="62">
        <f>H34+J34</f>
        <v>23.123790900000003</v>
      </c>
      <c r="M34" s="214"/>
    </row>
    <row r="35" spans="3:13">
      <c r="F35" s="217"/>
      <c r="G35" s="217"/>
      <c r="I35" s="217"/>
      <c r="J35" s="62" t="s">
        <v>0</v>
      </c>
      <c r="K35" s="217"/>
      <c r="L35" s="59"/>
      <c r="M35" s="214"/>
    </row>
    <row r="36" spans="3:13">
      <c r="C36" s="59" t="s">
        <v>2</v>
      </c>
      <c r="F36" s="254"/>
      <c r="G36" s="254"/>
      <c r="I36" s="254"/>
      <c r="J36" s="62">
        <v>0</v>
      </c>
      <c r="K36" s="250"/>
      <c r="L36" s="70" t="s">
        <v>1</v>
      </c>
      <c r="M36" s="214"/>
    </row>
    <row r="37" spans="3:13">
      <c r="F37" s="217"/>
      <c r="G37" s="217"/>
      <c r="I37" s="217"/>
      <c r="J37" s="62" t="s">
        <v>0</v>
      </c>
      <c r="K37" s="217"/>
      <c r="L37" s="59"/>
      <c r="M37" s="214"/>
    </row>
    <row r="38" spans="3:13">
      <c r="L38" s="59"/>
    </row>
    <row r="39" spans="3:13">
      <c r="C39" s="67" t="s">
        <v>164</v>
      </c>
      <c r="E39" s="59"/>
      <c r="F39" s="113"/>
      <c r="G39" s="113"/>
      <c r="K39" s="113"/>
      <c r="M39" s="67"/>
    </row>
    <row r="40" spans="3:13">
      <c r="C40" s="255" t="s">
        <v>154</v>
      </c>
      <c r="H40" s="113"/>
      <c r="I40" s="113"/>
      <c r="K40" s="113"/>
      <c r="L40" s="113"/>
      <c r="M40" s="67"/>
    </row>
    <row r="46" spans="3:13">
      <c r="F46" s="59"/>
      <c r="G46" s="59"/>
      <c r="H46" s="59"/>
      <c r="I46" s="59"/>
      <c r="J46" s="59"/>
      <c r="K46" s="59"/>
      <c r="L46" s="59"/>
    </row>
    <row r="47" spans="3:13">
      <c r="F47" s="59"/>
      <c r="G47" s="59"/>
      <c r="H47" s="59"/>
      <c r="I47" s="59"/>
      <c r="J47" s="59"/>
      <c r="K47" s="59"/>
      <c r="L47" s="59"/>
    </row>
    <row r="48" spans="3:13">
      <c r="F48" s="59"/>
      <c r="G48" s="59"/>
      <c r="H48" s="59"/>
      <c r="I48" s="59"/>
      <c r="J48" s="59"/>
      <c r="K48" s="59"/>
      <c r="L48" s="59"/>
    </row>
    <row r="49" spans="6:12">
      <c r="F49" s="59"/>
      <c r="G49" s="59"/>
      <c r="H49" s="59"/>
      <c r="I49" s="59"/>
      <c r="J49" s="59"/>
      <c r="K49" s="59"/>
      <c r="L49" s="59"/>
    </row>
    <row r="50" spans="6:12">
      <c r="F50" s="59"/>
      <c r="G50" s="59"/>
      <c r="H50" s="59"/>
      <c r="I50" s="59"/>
      <c r="J50" s="59"/>
      <c r="K50" s="59"/>
      <c r="L50" s="59"/>
    </row>
    <row r="51" spans="6:12">
      <c r="F51" s="59"/>
      <c r="G51" s="59"/>
      <c r="H51" s="59"/>
      <c r="I51" s="59"/>
      <c r="J51" s="59"/>
      <c r="K51" s="59"/>
      <c r="L51" s="59"/>
    </row>
    <row r="52" spans="6:12">
      <c r="F52" s="59"/>
      <c r="G52" s="59"/>
      <c r="H52" s="59"/>
      <c r="I52" s="59"/>
      <c r="J52" s="59"/>
      <c r="K52" s="59"/>
      <c r="L52" s="59"/>
    </row>
    <row r="53" spans="6:12">
      <c r="F53" s="59"/>
      <c r="G53" s="59"/>
      <c r="H53" s="59"/>
      <c r="I53" s="59"/>
      <c r="J53" s="59"/>
      <c r="K53" s="59"/>
      <c r="L53" s="59"/>
    </row>
    <row r="54" spans="6:12">
      <c r="F54" s="59"/>
      <c r="G54" s="59"/>
      <c r="H54" s="59"/>
      <c r="I54" s="59"/>
      <c r="J54" s="59"/>
      <c r="K54" s="59"/>
      <c r="L54" s="59"/>
    </row>
    <row r="55" spans="6:12">
      <c r="F55" s="59"/>
      <c r="G55" s="59"/>
      <c r="H55" s="59"/>
      <c r="I55" s="59"/>
      <c r="J55" s="59"/>
      <c r="K55" s="59"/>
      <c r="L55" s="59"/>
    </row>
    <row r="56" spans="6:12">
      <c r="F56" s="59"/>
      <c r="G56" s="59"/>
      <c r="H56" s="59"/>
      <c r="I56" s="59"/>
      <c r="J56" s="59"/>
      <c r="K56" s="59"/>
      <c r="L56" s="59"/>
    </row>
    <row r="57" spans="6:12">
      <c r="F57" s="59"/>
      <c r="G57" s="59"/>
      <c r="H57" s="59"/>
      <c r="I57" s="59"/>
      <c r="J57" s="59"/>
      <c r="K57" s="59"/>
      <c r="L57" s="59"/>
    </row>
    <row r="58" spans="6:12">
      <c r="F58" s="59"/>
      <c r="G58" s="59"/>
      <c r="H58" s="59"/>
      <c r="I58" s="59"/>
      <c r="J58" s="59"/>
      <c r="K58" s="59"/>
      <c r="L58" s="59"/>
    </row>
    <row r="59" spans="6:12">
      <c r="F59" s="59"/>
      <c r="G59" s="59"/>
      <c r="H59" s="59"/>
      <c r="I59" s="59"/>
      <c r="J59" s="59"/>
      <c r="K59" s="59"/>
      <c r="L59" s="59"/>
    </row>
    <row r="60" spans="6:12">
      <c r="F60" s="59"/>
      <c r="G60" s="59"/>
      <c r="H60" s="59"/>
      <c r="I60" s="59"/>
      <c r="J60" s="59"/>
      <c r="K60" s="59"/>
      <c r="L60" s="59"/>
    </row>
    <row r="61" spans="6:12">
      <c r="F61" s="59"/>
      <c r="G61" s="59"/>
      <c r="H61" s="59"/>
      <c r="I61" s="59"/>
      <c r="J61" s="59"/>
      <c r="K61" s="59"/>
      <c r="L61" s="59"/>
    </row>
    <row r="62" spans="6:12">
      <c r="F62" s="59"/>
      <c r="G62" s="59"/>
      <c r="H62" s="59"/>
      <c r="I62" s="59"/>
      <c r="J62" s="59"/>
      <c r="K62" s="59"/>
      <c r="L62" s="59"/>
    </row>
    <row r="63" spans="6:12">
      <c r="F63" s="59"/>
      <c r="G63" s="59"/>
      <c r="H63" s="59"/>
      <c r="I63" s="59"/>
      <c r="J63" s="59"/>
      <c r="K63" s="59"/>
      <c r="L63" s="59"/>
    </row>
    <row r="64" spans="6:12">
      <c r="F64" s="59"/>
      <c r="G64" s="59"/>
      <c r="H64" s="59"/>
      <c r="I64" s="59"/>
      <c r="J64" s="59"/>
      <c r="K64" s="59"/>
      <c r="L64" s="59"/>
    </row>
    <row r="65" spans="6:12">
      <c r="F65" s="59"/>
      <c r="G65" s="59"/>
      <c r="H65" s="59"/>
      <c r="I65" s="59"/>
      <c r="J65" s="59"/>
      <c r="K65" s="59"/>
      <c r="L65" s="59"/>
    </row>
    <row r="66" spans="6:12">
      <c r="F66" s="59"/>
      <c r="G66" s="59"/>
      <c r="H66" s="59"/>
      <c r="I66" s="59"/>
      <c r="J66" s="59"/>
      <c r="K66" s="59"/>
      <c r="L66" s="59"/>
    </row>
    <row r="67" spans="6:12">
      <c r="F67" s="59"/>
      <c r="G67" s="59"/>
      <c r="H67" s="59"/>
      <c r="I67" s="59"/>
      <c r="J67" s="59"/>
      <c r="K67" s="59"/>
      <c r="L67" s="59"/>
    </row>
    <row r="68" spans="6:12">
      <c r="F68" s="59"/>
      <c r="G68" s="59"/>
      <c r="H68" s="59"/>
      <c r="I68" s="59"/>
      <c r="J68" s="59"/>
      <c r="K68" s="59"/>
      <c r="L68" s="59"/>
    </row>
    <row r="69" spans="6:12">
      <c r="F69" s="59"/>
      <c r="G69" s="59"/>
      <c r="H69" s="59"/>
      <c r="I69" s="59"/>
      <c r="J69" s="59"/>
      <c r="K69" s="59"/>
      <c r="L69" s="59"/>
    </row>
    <row r="70" spans="6:12">
      <c r="F70" s="59"/>
      <c r="G70" s="59"/>
      <c r="H70" s="59"/>
      <c r="I70" s="59"/>
      <c r="J70" s="59"/>
      <c r="K70" s="59"/>
      <c r="L70" s="59"/>
    </row>
    <row r="71" spans="6:12">
      <c r="F71" s="59"/>
      <c r="G71" s="59"/>
      <c r="H71" s="59"/>
      <c r="I71" s="59"/>
      <c r="J71" s="59"/>
      <c r="K71" s="59"/>
      <c r="L71" s="59"/>
    </row>
    <row r="72" spans="6:12">
      <c r="F72" s="59"/>
      <c r="G72" s="59"/>
      <c r="H72" s="59"/>
      <c r="I72" s="59"/>
      <c r="J72" s="59"/>
      <c r="K72" s="59"/>
      <c r="L72" s="59"/>
    </row>
    <row r="73" spans="6:12">
      <c r="F73" s="59"/>
      <c r="G73" s="59"/>
      <c r="H73" s="59"/>
      <c r="I73" s="59"/>
      <c r="J73" s="59"/>
      <c r="K73" s="59"/>
      <c r="L73" s="59"/>
    </row>
    <row r="74" spans="6:12">
      <c r="F74" s="59"/>
      <c r="G74" s="59"/>
      <c r="H74" s="59"/>
      <c r="I74" s="59"/>
      <c r="J74" s="59"/>
      <c r="K74" s="59"/>
      <c r="L74" s="59"/>
    </row>
    <row r="75" spans="6:12">
      <c r="F75" s="59"/>
      <c r="G75" s="59"/>
      <c r="H75" s="59"/>
      <c r="I75" s="59"/>
      <c r="J75" s="59"/>
      <c r="K75" s="59"/>
      <c r="L75" s="59"/>
    </row>
    <row r="76" spans="6:12">
      <c r="F76" s="59"/>
      <c r="G76" s="59"/>
      <c r="H76" s="59"/>
      <c r="I76" s="59"/>
      <c r="J76" s="59"/>
      <c r="K76" s="59"/>
      <c r="L76" s="59"/>
    </row>
    <row r="77" spans="6:12">
      <c r="F77" s="59"/>
      <c r="G77" s="59"/>
      <c r="H77" s="59"/>
      <c r="I77" s="59"/>
      <c r="J77" s="59"/>
      <c r="K77" s="59"/>
      <c r="L77" s="59"/>
    </row>
    <row r="78" spans="6:12">
      <c r="K78" s="59"/>
      <c r="L78" s="59"/>
    </row>
    <row r="79" spans="6:12">
      <c r="K79" s="59"/>
      <c r="L79" s="59"/>
    </row>
    <row r="80" spans="6:12">
      <c r="K80" s="59"/>
      <c r="L80" s="59"/>
    </row>
    <row r="81" spans="5:12">
      <c r="K81" s="59"/>
      <c r="L81" s="59"/>
    </row>
    <row r="82" spans="5:12">
      <c r="K82" s="59"/>
      <c r="L82" s="59"/>
    </row>
    <row r="83" spans="5:12">
      <c r="K83" s="59"/>
      <c r="L83" s="59"/>
    </row>
    <row r="84" spans="5:12">
      <c r="K84" s="59"/>
      <c r="L84" s="59"/>
    </row>
    <row r="85" spans="5:12">
      <c r="K85" s="59"/>
      <c r="L85" s="59"/>
    </row>
    <row r="86" spans="5:12">
      <c r="K86" s="59"/>
      <c r="L86" s="59"/>
    </row>
    <row r="87" spans="5:12">
      <c r="K87" s="59"/>
      <c r="L87" s="59"/>
    </row>
    <row r="88" spans="5:12">
      <c r="K88" s="59"/>
      <c r="L88" s="59"/>
    </row>
    <row r="89" spans="5:12">
      <c r="K89" s="59"/>
      <c r="L89" s="59"/>
    </row>
    <row r="90" spans="5:12">
      <c r="K90" s="59"/>
      <c r="L90" s="59"/>
    </row>
    <row r="91" spans="5:12">
      <c r="K91" s="59"/>
      <c r="L91" s="59"/>
    </row>
    <row r="92" spans="5:12">
      <c r="K92" s="59"/>
      <c r="L92" s="59"/>
    </row>
    <row r="96" spans="5:12">
      <c r="E96" s="59"/>
      <c r="F96" s="59"/>
      <c r="G96" s="59"/>
      <c r="H96" s="59"/>
      <c r="I96" s="59"/>
      <c r="K96" s="59"/>
      <c r="L96" s="59"/>
    </row>
    <row r="97" spans="10:10" s="59" customFormat="1">
      <c r="J97" s="62"/>
    </row>
    <row r="98" spans="10:10" s="59" customFormat="1">
      <c r="J98" s="62"/>
    </row>
    <row r="102" spans="10:10" s="59" customFormat="1">
      <c r="J102" s="62"/>
    </row>
    <row r="108" spans="10:10" s="59" customFormat="1">
      <c r="J108" s="62"/>
    </row>
    <row r="109" spans="10:10" s="59" customFormat="1">
      <c r="J109" s="62"/>
    </row>
    <row r="110" spans="10:10" s="59" customFormat="1">
      <c r="J110" s="62"/>
    </row>
    <row r="111" spans="10:10" s="59" customFormat="1">
      <c r="J111" s="62"/>
    </row>
    <row r="112" spans="10:10" s="59" customFormat="1">
      <c r="J112" s="62"/>
    </row>
    <row r="114" spans="10:10" s="59" customFormat="1">
      <c r="J114" s="62"/>
    </row>
    <row r="115" spans="10:10" s="59" customFormat="1">
      <c r="J115" s="62"/>
    </row>
    <row r="116" spans="10:10" s="59" customFormat="1">
      <c r="J116" s="62"/>
    </row>
    <row r="117" spans="10:10" s="59" customFormat="1">
      <c r="J117" s="62"/>
    </row>
    <row r="118" spans="10:10" s="59" customFormat="1">
      <c r="J118" s="62"/>
    </row>
    <row r="119" spans="10:10" s="59" customFormat="1">
      <c r="J119" s="62"/>
    </row>
    <row r="120" spans="10:10" s="59" customFormat="1">
      <c r="J120" s="62"/>
    </row>
    <row r="121" spans="10:10" s="59" customFormat="1">
      <c r="J121" s="62"/>
    </row>
    <row r="122" spans="10:10" s="59" customFormat="1">
      <c r="J122" s="62"/>
    </row>
    <row r="123" spans="10:10" s="59" customFormat="1">
      <c r="J123" s="62"/>
    </row>
    <row r="124" spans="10:10" s="59" customFormat="1">
      <c r="J124" s="62"/>
    </row>
    <row r="125" spans="10:10" s="59" customFormat="1">
      <c r="J125" s="62"/>
    </row>
    <row r="126" spans="10:10" s="59" customFormat="1">
      <c r="J126" s="62"/>
    </row>
    <row r="127" spans="10:10" s="59" customFormat="1">
      <c r="J127" s="62"/>
    </row>
    <row r="128" spans="10:10" s="59" customFormat="1">
      <c r="J128" s="62"/>
    </row>
    <row r="129" spans="10:10" s="59" customFormat="1">
      <c r="J129" s="62"/>
    </row>
    <row r="130" spans="10:10" s="59" customFormat="1">
      <c r="J130" s="62"/>
    </row>
  </sheetData>
  <mergeCells count="1">
    <mergeCell ref="C31:D31"/>
  </mergeCells>
  <phoneticPr fontId="2" type="noConversion"/>
  <hyperlinks>
    <hyperlink ref="C40" r:id="rId1" xr:uid="{08723315-F48A-4825-988C-A545771FF08D}"/>
  </hyperlinks>
  <printOptions horizontalCentered="1"/>
  <pageMargins left="0.74803149606299213" right="0.74803149606299213" top="0.98425196850393704" bottom="0.98425196850393704" header="0.51181102362204722" footer="0.51181102362204722"/>
  <pageSetup paperSize="9" scale="68" firstPageNumber="80" orientation="landscape" useFirstPageNumber="1" r:id="rId2"/>
  <headerFooter alignWithMargins="0">
    <oddFooter>&amp;C&amp;"Gill Sans MT Light,Regular"Page 12.3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0F498-3073-439A-BF3F-D02940C468D2}">
  <sheetPr>
    <tabColor rgb="FF92D050"/>
    <pageSetUpPr fitToPage="1"/>
  </sheetPr>
  <dimension ref="B2:R68"/>
  <sheetViews>
    <sheetView showGridLines="0" topLeftCell="B60" zoomScale="86" zoomScaleNormal="86" zoomScaleSheetLayoutView="85" workbookViewId="0">
      <selection activeCell="H11" sqref="H11"/>
    </sheetView>
  </sheetViews>
  <sheetFormatPr defaultColWidth="9.1796875" defaultRowHeight="15.5"/>
  <cols>
    <col min="1" max="1" width="1.81640625" style="59" customWidth="1"/>
    <col min="2" max="2" width="57.26953125" style="59" customWidth="1"/>
    <col min="3" max="3" width="2.26953125" style="59" hidden="1" customWidth="1"/>
    <col min="4" max="4" width="18.81640625" style="59" hidden="1" customWidth="1"/>
    <col min="5" max="5" width="26.7265625" style="59" hidden="1" customWidth="1"/>
    <col min="6" max="6" width="24.54296875" style="59" hidden="1" customWidth="1"/>
    <col min="7" max="7" width="2.26953125" style="59" customWidth="1"/>
    <col min="8" max="8" width="17.7265625" style="59" customWidth="1"/>
    <col min="9" max="9" width="23.81640625" style="59" customWidth="1"/>
    <col min="10" max="10" width="22.81640625" style="59" customWidth="1"/>
    <col min="11" max="11" width="2.26953125" style="59" customWidth="1"/>
    <col min="12" max="12" width="17.7265625" style="59" customWidth="1"/>
    <col min="13" max="13" width="23.81640625" style="59" customWidth="1"/>
    <col min="14" max="14" width="22.81640625" style="59" customWidth="1"/>
    <col min="15" max="15" width="5.7265625" style="59" customWidth="1"/>
    <col min="16" max="16" width="48.26953125" style="59" bestFit="1" customWidth="1"/>
    <col min="17" max="18" width="9.54296875" style="59" bestFit="1" customWidth="1"/>
    <col min="19" max="16384" width="9.1796875" style="59"/>
  </cols>
  <sheetData>
    <row r="2" spans="2:14" s="136" customFormat="1" ht="20">
      <c r="B2" s="159" t="s">
        <v>643</v>
      </c>
      <c r="I2" s="162"/>
      <c r="M2" s="162" t="s">
        <v>163</v>
      </c>
    </row>
    <row r="3" spans="2:14">
      <c r="G3" s="136"/>
      <c r="K3" s="136"/>
    </row>
    <row r="4" spans="2:14" ht="22.5" customHeight="1">
      <c r="D4" s="598" t="s">
        <v>263</v>
      </c>
      <c r="E4" s="598"/>
      <c r="F4" s="598"/>
      <c r="G4" s="136"/>
      <c r="H4" s="598" t="s">
        <v>814</v>
      </c>
      <c r="I4" s="598"/>
      <c r="J4" s="598"/>
      <c r="K4" s="136"/>
      <c r="L4" s="598" t="s">
        <v>868</v>
      </c>
      <c r="M4" s="598"/>
      <c r="N4" s="598"/>
    </row>
    <row r="5" spans="2:14" s="157" customFormat="1" ht="31">
      <c r="B5" s="256" t="s">
        <v>431</v>
      </c>
      <c r="C5" s="115"/>
      <c r="D5" s="207" t="s">
        <v>134</v>
      </c>
      <c r="E5" s="207" t="s">
        <v>135</v>
      </c>
      <c r="F5" s="207" t="s">
        <v>432</v>
      </c>
      <c r="G5" s="471"/>
      <c r="H5" s="207" t="s">
        <v>134</v>
      </c>
      <c r="I5" s="207" t="s">
        <v>135</v>
      </c>
      <c r="J5" s="207" t="s">
        <v>432</v>
      </c>
      <c r="K5" s="471"/>
      <c r="L5" s="207" t="s">
        <v>134</v>
      </c>
      <c r="M5" s="207" t="s">
        <v>135</v>
      </c>
      <c r="N5" s="207" t="s">
        <v>432</v>
      </c>
    </row>
    <row r="6" spans="2:14">
      <c r="B6" s="257" t="s">
        <v>136</v>
      </c>
      <c r="D6" s="376" t="s">
        <v>435</v>
      </c>
      <c r="E6" s="376" t="s">
        <v>433</v>
      </c>
      <c r="F6" s="376" t="s">
        <v>434</v>
      </c>
      <c r="G6" s="136"/>
      <c r="H6" s="376" t="s">
        <v>815</v>
      </c>
      <c r="I6" s="376" t="s">
        <v>820</v>
      </c>
      <c r="J6" s="376" t="s">
        <v>821</v>
      </c>
      <c r="K6" s="136"/>
      <c r="L6" s="376" t="s">
        <v>909</v>
      </c>
      <c r="M6" s="376" t="s">
        <v>910</v>
      </c>
      <c r="N6" s="376" t="s">
        <v>911</v>
      </c>
    </row>
    <row r="7" spans="2:14">
      <c r="B7" s="475" t="s">
        <v>436</v>
      </c>
      <c r="D7" s="376" t="s">
        <v>438</v>
      </c>
      <c r="E7" s="376" t="s">
        <v>434</v>
      </c>
      <c r="F7" s="376" t="s">
        <v>437</v>
      </c>
      <c r="G7" s="136"/>
      <c r="H7" s="376" t="s">
        <v>816</v>
      </c>
      <c r="I7" s="376" t="s">
        <v>821</v>
      </c>
      <c r="J7" s="376" t="s">
        <v>825</v>
      </c>
      <c r="K7" s="136"/>
      <c r="L7" s="376" t="s">
        <v>912</v>
      </c>
      <c r="M7" s="376" t="s">
        <v>911</v>
      </c>
      <c r="N7" s="376" t="s">
        <v>913</v>
      </c>
    </row>
    <row r="8" spans="2:14">
      <c r="B8" s="475" t="s">
        <v>439</v>
      </c>
      <c r="D8" s="376" t="s">
        <v>442</v>
      </c>
      <c r="E8" s="376" t="s">
        <v>440</v>
      </c>
      <c r="F8" s="376" t="s">
        <v>441</v>
      </c>
      <c r="G8" s="136"/>
      <c r="H8" s="376" t="s">
        <v>817</v>
      </c>
      <c r="I8" s="376" t="s">
        <v>822</v>
      </c>
      <c r="J8" s="376" t="s">
        <v>826</v>
      </c>
      <c r="K8" s="136"/>
      <c r="L8" s="376" t="s">
        <v>914</v>
      </c>
      <c r="M8" s="376" t="s">
        <v>915</v>
      </c>
      <c r="N8" s="376" t="s">
        <v>916</v>
      </c>
    </row>
    <row r="9" spans="2:14">
      <c r="B9" s="475" t="s">
        <v>917</v>
      </c>
      <c r="D9" s="376" t="s">
        <v>444</v>
      </c>
      <c r="E9" s="376" t="s">
        <v>445</v>
      </c>
      <c r="F9" s="376" t="s">
        <v>446</v>
      </c>
      <c r="G9" s="136"/>
      <c r="H9" s="376" t="s">
        <v>818</v>
      </c>
      <c r="I9" s="376" t="s">
        <v>823</v>
      </c>
      <c r="J9" s="376" t="s">
        <v>827</v>
      </c>
      <c r="K9" s="136"/>
      <c r="L9" s="376" t="s">
        <v>918</v>
      </c>
      <c r="M9" s="376" t="s">
        <v>919</v>
      </c>
      <c r="N9" s="376" t="s">
        <v>920</v>
      </c>
    </row>
    <row r="10" spans="2:14">
      <c r="B10" s="475" t="s">
        <v>921</v>
      </c>
      <c r="D10" s="376" t="s">
        <v>448</v>
      </c>
      <c r="E10" s="376" t="s">
        <v>449</v>
      </c>
      <c r="F10" s="376" t="s">
        <v>450</v>
      </c>
      <c r="G10" s="136"/>
      <c r="H10" s="376" t="s">
        <v>819</v>
      </c>
      <c r="I10" s="376" t="s">
        <v>824</v>
      </c>
      <c r="J10" s="376" t="s">
        <v>828</v>
      </c>
      <c r="K10" s="136"/>
      <c r="L10" s="376" t="s">
        <v>922</v>
      </c>
      <c r="M10" s="376" t="s">
        <v>923</v>
      </c>
      <c r="N10" s="376" t="s">
        <v>924</v>
      </c>
    </row>
    <row r="11" spans="2:14" ht="31">
      <c r="B11" s="475" t="s">
        <v>925</v>
      </c>
      <c r="D11" s="376" t="s">
        <v>451</v>
      </c>
      <c r="E11" s="376" t="s">
        <v>451</v>
      </c>
      <c r="F11" s="376" t="s">
        <v>451</v>
      </c>
      <c r="G11" s="136"/>
      <c r="H11" s="376" t="s">
        <v>926</v>
      </c>
      <c r="I11" s="376" t="s">
        <v>451</v>
      </c>
      <c r="J11" s="376" t="s">
        <v>451</v>
      </c>
      <c r="K11" s="136"/>
      <c r="L11" s="376" t="s">
        <v>926</v>
      </c>
      <c r="M11" s="376" t="s">
        <v>927</v>
      </c>
      <c r="N11" s="376" t="s">
        <v>927</v>
      </c>
    </row>
    <row r="12" spans="2:14" ht="16" customHeight="1">
      <c r="B12" s="599" t="s">
        <v>452</v>
      </c>
      <c r="C12" s="599"/>
      <c r="D12" s="599"/>
      <c r="E12" s="599"/>
      <c r="F12" s="599"/>
      <c r="G12" s="136"/>
      <c r="H12" s="597" t="s">
        <v>452</v>
      </c>
      <c r="I12" s="597"/>
      <c r="J12" s="597"/>
      <c r="K12" s="136"/>
      <c r="L12" s="597" t="s">
        <v>452</v>
      </c>
      <c r="M12" s="597"/>
      <c r="N12" s="597"/>
    </row>
    <row r="13" spans="2:14" ht="31" customHeight="1">
      <c r="B13" s="474"/>
      <c r="C13" s="474"/>
      <c r="D13" s="258"/>
      <c r="E13" s="258"/>
      <c r="H13" s="258"/>
      <c r="I13" s="258"/>
      <c r="L13" s="258"/>
      <c r="M13" s="258"/>
    </row>
    <row r="14" spans="2:14">
      <c r="B14" s="259" t="s">
        <v>453</v>
      </c>
      <c r="C14" s="474"/>
      <c r="D14" s="258"/>
      <c r="E14" s="258"/>
      <c r="F14" s="258"/>
      <c r="H14" s="258"/>
      <c r="I14" s="258"/>
      <c r="J14" s="258"/>
      <c r="L14" s="258"/>
      <c r="M14" s="258"/>
      <c r="N14" s="258"/>
    </row>
    <row r="15" spans="2:14" s="115" customFormat="1" ht="31">
      <c r="B15" s="256" t="s">
        <v>561</v>
      </c>
      <c r="C15" s="474"/>
      <c r="D15" s="207" t="s">
        <v>134</v>
      </c>
      <c r="E15" s="207" t="s">
        <v>135</v>
      </c>
      <c r="F15" s="207" t="s">
        <v>432</v>
      </c>
      <c r="H15" s="207" t="s">
        <v>134</v>
      </c>
      <c r="I15" s="207" t="s">
        <v>135</v>
      </c>
      <c r="J15" s="207" t="s">
        <v>432</v>
      </c>
      <c r="L15" s="207" t="s">
        <v>134</v>
      </c>
      <c r="M15" s="207" t="s">
        <v>135</v>
      </c>
      <c r="N15" s="207" t="s">
        <v>432</v>
      </c>
    </row>
    <row r="16" spans="2:14" s="115" customFormat="1" ht="46.5">
      <c r="B16" s="475" t="s">
        <v>734</v>
      </c>
      <c r="C16" s="474"/>
      <c r="D16" s="207"/>
      <c r="E16" s="207"/>
      <c r="F16" s="207"/>
      <c r="H16" s="402" t="s">
        <v>829</v>
      </c>
      <c r="I16" s="376" t="s">
        <v>926</v>
      </c>
      <c r="J16" s="376" t="s">
        <v>926</v>
      </c>
      <c r="L16" s="402" t="s">
        <v>928</v>
      </c>
      <c r="M16" s="376" t="s">
        <v>926</v>
      </c>
      <c r="N16" s="376" t="s">
        <v>926</v>
      </c>
    </row>
    <row r="17" spans="2:18">
      <c r="B17" s="475" t="s">
        <v>735</v>
      </c>
      <c r="C17" s="474"/>
      <c r="D17" s="376" t="s">
        <v>454</v>
      </c>
      <c r="E17" s="376" t="s">
        <v>455</v>
      </c>
      <c r="F17" s="376" t="s">
        <v>451</v>
      </c>
      <c r="H17" s="376" t="s">
        <v>830</v>
      </c>
      <c r="I17" s="376" t="s">
        <v>833</v>
      </c>
      <c r="J17" s="376" t="s">
        <v>836</v>
      </c>
      <c r="L17" s="376" t="s">
        <v>929</v>
      </c>
      <c r="M17" s="376" t="s">
        <v>930</v>
      </c>
      <c r="N17" s="376" t="s">
        <v>931</v>
      </c>
    </row>
    <row r="18" spans="2:18">
      <c r="B18" s="475" t="s">
        <v>736</v>
      </c>
      <c r="C18" s="474"/>
      <c r="D18" s="376" t="s">
        <v>454</v>
      </c>
      <c r="E18" s="376" t="s">
        <v>455</v>
      </c>
      <c r="F18" s="376" t="s">
        <v>451</v>
      </c>
      <c r="H18" s="376" t="s">
        <v>831</v>
      </c>
      <c r="I18" s="376" t="s">
        <v>834</v>
      </c>
      <c r="J18" s="376" t="s">
        <v>837</v>
      </c>
      <c r="L18" s="376" t="s">
        <v>932</v>
      </c>
      <c r="M18" s="376" t="s">
        <v>933</v>
      </c>
      <c r="N18" s="376" t="s">
        <v>934</v>
      </c>
    </row>
    <row r="19" spans="2:18">
      <c r="B19" s="475" t="s">
        <v>935</v>
      </c>
      <c r="C19" s="474"/>
      <c r="D19" s="376" t="s">
        <v>451</v>
      </c>
      <c r="E19" s="376" t="s">
        <v>451</v>
      </c>
      <c r="F19" s="376" t="s">
        <v>451</v>
      </c>
      <c r="H19" s="376" t="s">
        <v>832</v>
      </c>
      <c r="I19" s="376" t="s">
        <v>835</v>
      </c>
      <c r="J19" s="376" t="s">
        <v>838</v>
      </c>
      <c r="L19" s="376" t="s">
        <v>936</v>
      </c>
      <c r="M19" s="376" t="s">
        <v>937</v>
      </c>
      <c r="N19" s="376" t="s">
        <v>938</v>
      </c>
    </row>
    <row r="20" spans="2:18" ht="31">
      <c r="B20" s="475" t="s">
        <v>737</v>
      </c>
      <c r="C20" s="474"/>
      <c r="D20" s="376" t="s">
        <v>451</v>
      </c>
      <c r="E20" s="376" t="s">
        <v>451</v>
      </c>
      <c r="F20" s="376" t="s">
        <v>451</v>
      </c>
      <c r="H20" s="376" t="s">
        <v>451</v>
      </c>
      <c r="I20" s="376" t="s">
        <v>451</v>
      </c>
      <c r="J20" s="376" t="s">
        <v>451</v>
      </c>
      <c r="L20" s="376" t="s">
        <v>926</v>
      </c>
      <c r="M20" s="376" t="s">
        <v>927</v>
      </c>
      <c r="N20" s="376" t="s">
        <v>927</v>
      </c>
    </row>
    <row r="21" spans="2:18" ht="31">
      <c r="B21" s="475" t="s">
        <v>939</v>
      </c>
      <c r="C21" s="474"/>
      <c r="D21" s="258"/>
      <c r="E21" s="258"/>
      <c r="F21" s="258"/>
      <c r="H21" s="376" t="s">
        <v>926</v>
      </c>
      <c r="I21" s="376" t="s">
        <v>926</v>
      </c>
      <c r="J21" s="376" t="s">
        <v>926</v>
      </c>
      <c r="L21" s="376" t="s">
        <v>932</v>
      </c>
      <c r="M21" s="376" t="s">
        <v>933</v>
      </c>
      <c r="N21" s="376" t="s">
        <v>934</v>
      </c>
    </row>
    <row r="22" spans="2:18" ht="31">
      <c r="B22" s="475" t="s">
        <v>940</v>
      </c>
      <c r="C22" s="474"/>
      <c r="D22" s="258"/>
      <c r="E22" s="258"/>
      <c r="F22" s="258"/>
      <c r="H22" s="376" t="s">
        <v>926</v>
      </c>
      <c r="I22" s="376" t="s">
        <v>926</v>
      </c>
      <c r="J22" s="376" t="s">
        <v>926</v>
      </c>
      <c r="L22" s="376" t="s">
        <v>936</v>
      </c>
      <c r="M22" s="376" t="s">
        <v>937</v>
      </c>
      <c r="N22" s="376" t="s">
        <v>938</v>
      </c>
    </row>
    <row r="23" spans="2:18" ht="15" customHeight="1">
      <c r="B23" s="474" t="s">
        <v>452</v>
      </c>
      <c r="C23" s="474"/>
      <c r="D23" s="474"/>
      <c r="E23" s="474"/>
      <c r="F23" s="474"/>
      <c r="H23" s="260" t="s">
        <v>452</v>
      </c>
      <c r="I23" s="473"/>
      <c r="J23" s="473"/>
      <c r="L23" s="260" t="s">
        <v>452</v>
      </c>
      <c r="M23" s="473"/>
      <c r="N23" s="473"/>
    </row>
    <row r="24" spans="2:18" ht="31" customHeight="1">
      <c r="B24" s="474"/>
      <c r="C24" s="474"/>
      <c r="D24" s="258"/>
      <c r="E24" s="258"/>
      <c r="H24" s="258"/>
      <c r="I24" s="258"/>
      <c r="L24" s="258"/>
      <c r="M24" s="258"/>
    </row>
    <row r="25" spans="2:18" s="115" customFormat="1" ht="31">
      <c r="B25" s="256" t="s">
        <v>456</v>
      </c>
      <c r="C25" s="474"/>
      <c r="D25" s="207" t="s">
        <v>134</v>
      </c>
      <c r="E25" s="207" t="s">
        <v>135</v>
      </c>
      <c r="F25" s="207" t="s">
        <v>432</v>
      </c>
      <c r="H25" s="207" t="s">
        <v>134</v>
      </c>
      <c r="I25" s="207" t="s">
        <v>135</v>
      </c>
      <c r="J25" s="207" t="s">
        <v>432</v>
      </c>
      <c r="L25" s="207" t="s">
        <v>134</v>
      </c>
      <c r="M25" s="207" t="s">
        <v>135</v>
      </c>
      <c r="N25" s="207" t="s">
        <v>432</v>
      </c>
    </row>
    <row r="26" spans="2:18">
      <c r="B26" s="475" t="s">
        <v>457</v>
      </c>
      <c r="C26" s="474"/>
      <c r="D26" s="376" t="s">
        <v>33</v>
      </c>
      <c r="E26" s="376" t="s">
        <v>33</v>
      </c>
      <c r="F26" s="376" t="s">
        <v>33</v>
      </c>
      <c r="H26" s="376" t="s">
        <v>33</v>
      </c>
      <c r="I26" s="376" t="s">
        <v>33</v>
      </c>
      <c r="J26" s="376" t="s">
        <v>33</v>
      </c>
      <c r="L26" s="376" t="s">
        <v>33</v>
      </c>
      <c r="M26" s="376" t="s">
        <v>33</v>
      </c>
      <c r="N26" s="376" t="s">
        <v>33</v>
      </c>
    </row>
    <row r="27" spans="2:18" ht="31">
      <c r="B27" s="475" t="s">
        <v>458</v>
      </c>
      <c r="C27" s="474"/>
      <c r="D27" s="376" t="s">
        <v>459</v>
      </c>
      <c r="E27" s="376" t="s">
        <v>460</v>
      </c>
      <c r="F27" s="376" t="s">
        <v>461</v>
      </c>
      <c r="H27" s="376" t="s">
        <v>839</v>
      </c>
      <c r="I27" s="376" t="s">
        <v>840</v>
      </c>
      <c r="J27" s="376" t="s">
        <v>841</v>
      </c>
      <c r="L27" s="376" t="s">
        <v>461</v>
      </c>
      <c r="M27" s="376" t="s">
        <v>941</v>
      </c>
      <c r="N27" s="376" t="s">
        <v>942</v>
      </c>
      <c r="P27" s="403"/>
      <c r="Q27" s="403"/>
      <c r="R27" s="403"/>
    </row>
    <row r="28" spans="2:18" ht="31">
      <c r="B28" s="475" t="s">
        <v>462</v>
      </c>
      <c r="C28" s="474"/>
      <c r="D28" s="376" t="s">
        <v>460</v>
      </c>
      <c r="E28" s="376" t="s">
        <v>461</v>
      </c>
      <c r="F28" s="376" t="s">
        <v>463</v>
      </c>
      <c r="H28" s="376" t="s">
        <v>840</v>
      </c>
      <c r="I28" s="376" t="s">
        <v>841</v>
      </c>
      <c r="J28" s="376" t="s">
        <v>842</v>
      </c>
      <c r="L28" s="376" t="s">
        <v>943</v>
      </c>
      <c r="M28" s="376" t="s">
        <v>942</v>
      </c>
      <c r="N28" s="376" t="s">
        <v>944</v>
      </c>
      <c r="P28" s="403"/>
      <c r="Q28" s="403"/>
      <c r="R28" s="403"/>
    </row>
    <row r="29" spans="2:18">
      <c r="B29" s="475" t="s">
        <v>464</v>
      </c>
      <c r="C29" s="474"/>
      <c r="D29" s="376" t="s">
        <v>460</v>
      </c>
      <c r="E29" s="376" t="s">
        <v>461</v>
      </c>
      <c r="F29" s="376" t="s">
        <v>463</v>
      </c>
      <c r="H29" s="376" t="s">
        <v>840</v>
      </c>
      <c r="I29" s="376" t="s">
        <v>841</v>
      </c>
      <c r="J29" s="376" t="s">
        <v>842</v>
      </c>
      <c r="L29" s="376" t="s">
        <v>943</v>
      </c>
      <c r="M29" s="376" t="s">
        <v>942</v>
      </c>
      <c r="N29" s="376" t="s">
        <v>944</v>
      </c>
      <c r="P29" s="403"/>
      <c r="Q29" s="403"/>
      <c r="R29" s="403"/>
    </row>
    <row r="30" spans="2:18">
      <c r="B30" s="475" t="s">
        <v>465</v>
      </c>
      <c r="C30" s="474"/>
      <c r="D30" s="376" t="s">
        <v>461</v>
      </c>
      <c r="E30" s="376" t="s">
        <v>463</v>
      </c>
      <c r="F30" s="376" t="s">
        <v>466</v>
      </c>
      <c r="H30" s="376" t="s">
        <v>841</v>
      </c>
      <c r="I30" s="376" t="s">
        <v>842</v>
      </c>
      <c r="J30" s="376" t="s">
        <v>843</v>
      </c>
      <c r="L30" s="376" t="s">
        <v>942</v>
      </c>
      <c r="M30" s="376" t="s">
        <v>944</v>
      </c>
      <c r="N30" s="376" t="s">
        <v>945</v>
      </c>
      <c r="P30" s="403"/>
      <c r="Q30" s="403"/>
      <c r="R30" s="403"/>
    </row>
    <row r="31" spans="2:18">
      <c r="B31" s="475" t="s">
        <v>946</v>
      </c>
      <c r="C31" s="474"/>
      <c r="D31" s="376" t="s">
        <v>451</v>
      </c>
      <c r="E31" s="376" t="s">
        <v>451</v>
      </c>
      <c r="F31" s="376" t="s">
        <v>451</v>
      </c>
      <c r="H31" s="376" t="s">
        <v>926</v>
      </c>
      <c r="I31" s="376" t="s">
        <v>926</v>
      </c>
      <c r="J31" s="376" t="s">
        <v>926</v>
      </c>
      <c r="L31" s="376" t="s">
        <v>947</v>
      </c>
      <c r="M31" s="376" t="s">
        <v>926</v>
      </c>
      <c r="N31" s="376" t="s">
        <v>926</v>
      </c>
    </row>
    <row r="32" spans="2:18" ht="31">
      <c r="B32" s="475" t="s">
        <v>948</v>
      </c>
      <c r="C32" s="474"/>
      <c r="D32" s="376" t="s">
        <v>451</v>
      </c>
      <c r="E32" s="376" t="s">
        <v>451</v>
      </c>
      <c r="F32" s="376" t="s">
        <v>451</v>
      </c>
      <c r="H32" s="376" t="s">
        <v>926</v>
      </c>
      <c r="I32" s="376" t="s">
        <v>926</v>
      </c>
      <c r="J32" s="376" t="s">
        <v>926</v>
      </c>
      <c r="L32" s="376" t="s">
        <v>949</v>
      </c>
      <c r="M32" s="376" t="s">
        <v>926</v>
      </c>
      <c r="N32" s="376" t="s">
        <v>926</v>
      </c>
    </row>
    <row r="33" spans="2:17">
      <c r="B33" s="475" t="s">
        <v>467</v>
      </c>
      <c r="C33" s="474"/>
      <c r="D33" s="376" t="s">
        <v>451</v>
      </c>
      <c r="E33" s="376" t="s">
        <v>451</v>
      </c>
      <c r="F33" s="376" t="s">
        <v>451</v>
      </c>
      <c r="H33" s="376" t="s">
        <v>926</v>
      </c>
      <c r="I33" s="376" t="s">
        <v>926</v>
      </c>
      <c r="J33" s="376" t="s">
        <v>926</v>
      </c>
      <c r="L33" s="376" t="s">
        <v>463</v>
      </c>
      <c r="M33" s="376" t="s">
        <v>950</v>
      </c>
      <c r="N33" s="376" t="s">
        <v>951</v>
      </c>
    </row>
    <row r="34" spans="2:17" ht="46.5">
      <c r="B34" s="475" t="s">
        <v>952</v>
      </c>
      <c r="C34" s="474"/>
      <c r="D34" s="376" t="s">
        <v>451</v>
      </c>
      <c r="E34" s="376" t="s">
        <v>451</v>
      </c>
      <c r="F34" s="376" t="s">
        <v>451</v>
      </c>
      <c r="H34" s="376" t="s">
        <v>926</v>
      </c>
      <c r="I34" s="376" t="s">
        <v>926</v>
      </c>
      <c r="J34" s="376" t="s">
        <v>926</v>
      </c>
      <c r="L34" s="376" t="s">
        <v>463</v>
      </c>
      <c r="M34" s="376" t="s">
        <v>953</v>
      </c>
      <c r="N34" s="376" t="s">
        <v>926</v>
      </c>
    </row>
    <row r="35" spans="2:17">
      <c r="B35" s="475" t="s">
        <v>954</v>
      </c>
      <c r="C35" s="474"/>
      <c r="D35" s="376" t="s">
        <v>451</v>
      </c>
      <c r="E35" s="376" t="s">
        <v>451</v>
      </c>
      <c r="F35" s="376" t="s">
        <v>451</v>
      </c>
      <c r="H35" s="376" t="s">
        <v>926</v>
      </c>
      <c r="I35" s="376" t="s">
        <v>926</v>
      </c>
      <c r="J35" s="376" t="s">
        <v>926</v>
      </c>
      <c r="L35" s="376" t="s">
        <v>955</v>
      </c>
      <c r="M35" s="376" t="s">
        <v>956</v>
      </c>
      <c r="N35" s="376" t="s">
        <v>926</v>
      </c>
    </row>
    <row r="36" spans="2:17" ht="31">
      <c r="B36" s="475" t="s">
        <v>957</v>
      </c>
      <c r="C36" s="474"/>
      <c r="D36" s="376" t="s">
        <v>451</v>
      </c>
      <c r="E36" s="376" t="s">
        <v>451</v>
      </c>
      <c r="F36" s="376" t="s">
        <v>451</v>
      </c>
      <c r="H36" s="376" t="s">
        <v>926</v>
      </c>
      <c r="I36" s="376" t="s">
        <v>926</v>
      </c>
      <c r="J36" s="376" t="s">
        <v>926</v>
      </c>
      <c r="L36" s="376" t="s">
        <v>958</v>
      </c>
      <c r="M36" s="376" t="s">
        <v>949</v>
      </c>
      <c r="N36" s="376" t="s">
        <v>926</v>
      </c>
    </row>
    <row r="37" spans="2:17" ht="32.25" customHeight="1">
      <c r="B37" s="474" t="s">
        <v>468</v>
      </c>
      <c r="C37" s="474"/>
      <c r="D37" s="474"/>
      <c r="E37" s="474"/>
      <c r="F37" s="474"/>
      <c r="H37" s="597" t="s">
        <v>468</v>
      </c>
      <c r="I37" s="597"/>
      <c r="J37" s="597"/>
      <c r="L37" s="597" t="s">
        <v>468</v>
      </c>
      <c r="M37" s="597"/>
      <c r="N37" s="597"/>
    </row>
    <row r="38" spans="2:17" ht="31" customHeight="1">
      <c r="C38" s="474"/>
    </row>
    <row r="39" spans="2:17">
      <c r="B39" s="259" t="s">
        <v>469</v>
      </c>
      <c r="C39" s="474"/>
    </row>
    <row r="40" spans="2:17" s="115" customFormat="1">
      <c r="B40" s="256" t="s">
        <v>470</v>
      </c>
      <c r="C40" s="474"/>
      <c r="D40" s="207"/>
      <c r="E40" s="207" t="s">
        <v>471</v>
      </c>
      <c r="F40" s="207" t="s">
        <v>165</v>
      </c>
      <c r="H40" s="207"/>
      <c r="I40" s="207" t="s">
        <v>471</v>
      </c>
      <c r="J40" s="207" t="s">
        <v>165</v>
      </c>
      <c r="L40" s="207"/>
      <c r="M40" s="207" t="s">
        <v>471</v>
      </c>
      <c r="N40" s="207" t="s">
        <v>165</v>
      </c>
    </row>
    <row r="41" spans="2:17">
      <c r="B41" s="475" t="s">
        <v>472</v>
      </c>
      <c r="C41" s="474"/>
      <c r="D41" s="376"/>
      <c r="E41" s="376" t="s">
        <v>473</v>
      </c>
      <c r="F41" s="376" t="s">
        <v>474</v>
      </c>
      <c r="H41" s="376"/>
      <c r="I41" s="376" t="s">
        <v>473</v>
      </c>
      <c r="J41" s="376" t="s">
        <v>844</v>
      </c>
      <c r="L41" s="376"/>
      <c r="M41" s="376" t="s">
        <v>473</v>
      </c>
      <c r="N41" s="376" t="s">
        <v>844</v>
      </c>
      <c r="Q41" s="403"/>
    </row>
    <row r="42" spans="2:17">
      <c r="B42" s="475" t="s">
        <v>475</v>
      </c>
      <c r="C42" s="474"/>
      <c r="D42" s="376"/>
      <c r="E42" s="376" t="s">
        <v>476</v>
      </c>
      <c r="F42" s="376" t="s">
        <v>477</v>
      </c>
      <c r="H42" s="376"/>
      <c r="I42" s="376" t="s">
        <v>476</v>
      </c>
      <c r="J42" s="376" t="s">
        <v>845</v>
      </c>
      <c r="L42" s="376"/>
      <c r="M42" s="376" t="s">
        <v>476</v>
      </c>
      <c r="N42" s="376" t="s">
        <v>845</v>
      </c>
      <c r="Q42" s="403"/>
    </row>
    <row r="43" spans="2:17" ht="46.5">
      <c r="B43" s="475" t="s">
        <v>475</v>
      </c>
      <c r="C43" s="474"/>
      <c r="D43" s="376"/>
      <c r="E43" s="376" t="s">
        <v>478</v>
      </c>
      <c r="F43" s="376" t="s">
        <v>479</v>
      </c>
      <c r="H43" s="376"/>
      <c r="I43" s="376" t="s">
        <v>478</v>
      </c>
      <c r="J43" s="376" t="s">
        <v>846</v>
      </c>
      <c r="L43" s="376"/>
      <c r="M43" s="376" t="s">
        <v>478</v>
      </c>
      <c r="N43" s="376" t="s">
        <v>846</v>
      </c>
      <c r="Q43" s="403"/>
    </row>
    <row r="44" spans="2:17">
      <c r="B44" s="475" t="s">
        <v>475</v>
      </c>
      <c r="C44" s="474"/>
      <c r="D44" s="376"/>
      <c r="E44" s="376" t="s">
        <v>480</v>
      </c>
      <c r="F44" s="376" t="s">
        <v>481</v>
      </c>
      <c r="H44" s="376"/>
      <c r="I44" s="376" t="s">
        <v>480</v>
      </c>
      <c r="J44" s="376" t="s">
        <v>847</v>
      </c>
      <c r="L44" s="376"/>
      <c r="M44" s="376" t="s">
        <v>480</v>
      </c>
      <c r="N44" s="376" t="s">
        <v>847</v>
      </c>
      <c r="Q44" s="403"/>
    </row>
    <row r="45" spans="2:17">
      <c r="B45" s="475" t="s">
        <v>482</v>
      </c>
      <c r="C45" s="474"/>
      <c r="D45" s="376"/>
      <c r="E45" s="376" t="s">
        <v>476</v>
      </c>
      <c r="F45" s="376" t="s">
        <v>483</v>
      </c>
      <c r="H45" s="376"/>
      <c r="I45" s="376" t="s">
        <v>476</v>
      </c>
      <c r="J45" s="376" t="s">
        <v>848</v>
      </c>
      <c r="L45" s="376"/>
      <c r="M45" s="376" t="s">
        <v>476</v>
      </c>
      <c r="N45" s="376" t="s">
        <v>848</v>
      </c>
      <c r="Q45" s="403"/>
    </row>
    <row r="46" spans="2:17" ht="46.5">
      <c r="B46" s="475" t="s">
        <v>482</v>
      </c>
      <c r="C46" s="474"/>
      <c r="D46" s="376"/>
      <c r="E46" s="376" t="s">
        <v>478</v>
      </c>
      <c r="F46" s="376" t="s">
        <v>484</v>
      </c>
      <c r="H46" s="376"/>
      <c r="I46" s="376" t="s">
        <v>478</v>
      </c>
      <c r="J46" s="376" t="s">
        <v>849</v>
      </c>
      <c r="L46" s="376"/>
      <c r="M46" s="376" t="s">
        <v>478</v>
      </c>
      <c r="N46" s="376" t="s">
        <v>849</v>
      </c>
      <c r="Q46" s="403"/>
    </row>
    <row r="47" spans="2:17">
      <c r="B47" s="475" t="s">
        <v>482</v>
      </c>
      <c r="C47" s="474"/>
      <c r="D47" s="376"/>
      <c r="E47" s="376" t="s">
        <v>480</v>
      </c>
      <c r="F47" s="376" t="s">
        <v>485</v>
      </c>
      <c r="H47" s="376"/>
      <c r="I47" s="376" t="s">
        <v>480</v>
      </c>
      <c r="J47" s="376" t="s">
        <v>850</v>
      </c>
      <c r="L47" s="376"/>
      <c r="M47" s="376" t="s">
        <v>480</v>
      </c>
      <c r="N47" s="376" t="s">
        <v>850</v>
      </c>
      <c r="Q47" s="403"/>
    </row>
    <row r="48" spans="2:17">
      <c r="B48" s="475" t="s">
        <v>486</v>
      </c>
      <c r="C48" s="474"/>
      <c r="D48" s="376"/>
      <c r="E48" s="376" t="s">
        <v>476</v>
      </c>
      <c r="F48" s="376" t="s">
        <v>451</v>
      </c>
      <c r="H48" s="376"/>
      <c r="I48" s="376" t="s">
        <v>476</v>
      </c>
      <c r="J48" s="376" t="s">
        <v>451</v>
      </c>
      <c r="L48" s="376"/>
      <c r="M48" s="376" t="s">
        <v>476</v>
      </c>
      <c r="N48" s="376" t="s">
        <v>451</v>
      </c>
    </row>
    <row r="49" spans="2:17" ht="46.5">
      <c r="B49" s="475" t="s">
        <v>486</v>
      </c>
      <c r="C49" s="474"/>
      <c r="D49" s="376"/>
      <c r="E49" s="376" t="s">
        <v>478</v>
      </c>
      <c r="F49" s="376" t="s">
        <v>451</v>
      </c>
      <c r="H49" s="376"/>
      <c r="I49" s="376" t="s">
        <v>478</v>
      </c>
      <c r="J49" s="376" t="s">
        <v>451</v>
      </c>
      <c r="L49" s="376"/>
      <c r="M49" s="376" t="s">
        <v>478</v>
      </c>
      <c r="N49" s="376" t="s">
        <v>451</v>
      </c>
    </row>
    <row r="50" spans="2:17">
      <c r="B50" s="475" t="s">
        <v>486</v>
      </c>
      <c r="C50" s="474"/>
      <c r="D50" s="376"/>
      <c r="E50" s="376" t="s">
        <v>480</v>
      </c>
      <c r="F50" s="376" t="s">
        <v>451</v>
      </c>
      <c r="H50" s="376"/>
      <c r="I50" s="376" t="s">
        <v>480</v>
      </c>
      <c r="J50" s="376" t="s">
        <v>451</v>
      </c>
      <c r="L50" s="376"/>
      <c r="M50" s="376" t="s">
        <v>480</v>
      </c>
      <c r="N50" s="376" t="s">
        <v>451</v>
      </c>
    </row>
    <row r="51" spans="2:17">
      <c r="B51" s="475" t="s">
        <v>487</v>
      </c>
      <c r="C51" s="474"/>
      <c r="D51" s="376"/>
      <c r="E51" s="376" t="s">
        <v>488</v>
      </c>
      <c r="F51" s="376" t="s">
        <v>489</v>
      </c>
      <c r="H51" s="376"/>
      <c r="I51" s="376" t="s">
        <v>488</v>
      </c>
      <c r="J51" s="376" t="s">
        <v>851</v>
      </c>
      <c r="L51" s="376"/>
      <c r="M51" s="376" t="s">
        <v>488</v>
      </c>
      <c r="N51" s="376" t="s">
        <v>959</v>
      </c>
      <c r="Q51" s="403"/>
    </row>
    <row r="52" spans="2:17" ht="31">
      <c r="B52" s="475" t="s">
        <v>490</v>
      </c>
      <c r="C52" s="474"/>
      <c r="D52" s="376"/>
      <c r="E52" s="376" t="s">
        <v>491</v>
      </c>
      <c r="F52" s="376" t="s">
        <v>492</v>
      </c>
      <c r="H52" s="376"/>
      <c r="I52" s="376" t="s">
        <v>491</v>
      </c>
      <c r="J52" s="376" t="s">
        <v>852</v>
      </c>
      <c r="L52" s="376"/>
      <c r="M52" s="376" t="s">
        <v>491</v>
      </c>
      <c r="N52" s="376" t="s">
        <v>809</v>
      </c>
      <c r="Q52" s="403"/>
    </row>
    <row r="53" spans="2:17" ht="31">
      <c r="B53" s="475" t="s">
        <v>493</v>
      </c>
      <c r="C53" s="474"/>
      <c r="D53" s="376"/>
      <c r="E53" s="376" t="s">
        <v>494</v>
      </c>
      <c r="F53" s="376" t="s">
        <v>492</v>
      </c>
      <c r="H53" s="376"/>
      <c r="I53" s="376" t="s">
        <v>494</v>
      </c>
      <c r="J53" s="376" t="s">
        <v>852</v>
      </c>
      <c r="L53" s="376"/>
      <c r="M53" s="376" t="s">
        <v>494</v>
      </c>
      <c r="N53" s="376" t="s">
        <v>809</v>
      </c>
      <c r="Q53" s="403"/>
    </row>
    <row r="54" spans="2:17" ht="46.5">
      <c r="B54" s="475" t="s">
        <v>960</v>
      </c>
      <c r="C54" s="474"/>
      <c r="D54" s="376"/>
      <c r="E54" s="376" t="s">
        <v>495</v>
      </c>
      <c r="F54" s="376" t="s">
        <v>496</v>
      </c>
      <c r="H54" s="376"/>
      <c r="I54" s="376" t="s">
        <v>495</v>
      </c>
      <c r="J54" s="376" t="s">
        <v>926</v>
      </c>
      <c r="L54" s="376"/>
      <c r="M54" s="376" t="s">
        <v>495</v>
      </c>
      <c r="N54" s="376" t="s">
        <v>961</v>
      </c>
      <c r="Q54" s="403"/>
    </row>
    <row r="55" spans="2:17" ht="77.5">
      <c r="B55" s="475" t="s">
        <v>962</v>
      </c>
      <c r="C55" s="474"/>
      <c r="D55" s="376"/>
      <c r="E55" s="376"/>
      <c r="F55" s="376"/>
      <c r="H55" s="376"/>
      <c r="I55" s="376" t="s">
        <v>495</v>
      </c>
      <c r="J55" s="376" t="s">
        <v>926</v>
      </c>
      <c r="L55" s="376"/>
      <c r="M55" s="376" t="s">
        <v>495</v>
      </c>
      <c r="N55" s="376" t="s">
        <v>963</v>
      </c>
      <c r="Q55" s="403"/>
    </row>
    <row r="56" spans="2:17" ht="62">
      <c r="B56" s="475" t="s">
        <v>964</v>
      </c>
      <c r="C56" s="474"/>
      <c r="D56" s="376"/>
      <c r="E56" s="376"/>
      <c r="F56" s="376"/>
      <c r="H56" s="376"/>
      <c r="I56" s="376" t="s">
        <v>495</v>
      </c>
      <c r="J56" s="376" t="s">
        <v>926</v>
      </c>
      <c r="L56" s="376"/>
      <c r="M56" s="376" t="s">
        <v>495</v>
      </c>
      <c r="N56" s="376" t="s">
        <v>965</v>
      </c>
      <c r="Q56" s="403"/>
    </row>
    <row r="57" spans="2:17">
      <c r="B57" s="475" t="s">
        <v>497</v>
      </c>
      <c r="C57" s="474"/>
      <c r="D57" s="376"/>
      <c r="E57" s="376" t="s">
        <v>223</v>
      </c>
      <c r="F57" s="376" t="s">
        <v>496</v>
      </c>
      <c r="H57" s="376"/>
      <c r="I57" s="376" t="s">
        <v>223</v>
      </c>
      <c r="J57" s="376" t="s">
        <v>853</v>
      </c>
      <c r="L57" s="376"/>
      <c r="M57" s="376" t="s">
        <v>223</v>
      </c>
      <c r="N57" s="376" t="s">
        <v>966</v>
      </c>
      <c r="Q57" s="403"/>
    </row>
    <row r="58" spans="2:17">
      <c r="B58" s="475" t="s">
        <v>967</v>
      </c>
      <c r="C58" s="474"/>
      <c r="D58" s="376"/>
      <c r="E58" s="376"/>
      <c r="F58" s="376"/>
      <c r="H58" s="376"/>
      <c r="I58" s="376"/>
      <c r="J58" s="376" t="s">
        <v>968</v>
      </c>
      <c r="L58" s="376"/>
      <c r="M58" s="376"/>
      <c r="N58" s="376" t="s">
        <v>969</v>
      </c>
      <c r="Q58" s="403"/>
    </row>
    <row r="59" spans="2:17">
      <c r="B59" s="475" t="s">
        <v>970</v>
      </c>
      <c r="C59" s="474"/>
      <c r="D59" s="376"/>
      <c r="E59" s="376"/>
      <c r="F59" s="376"/>
      <c r="H59" s="376"/>
      <c r="I59" s="376"/>
      <c r="J59" s="376" t="s">
        <v>968</v>
      </c>
      <c r="L59" s="376"/>
      <c r="M59" s="376"/>
      <c r="N59" s="376" t="s">
        <v>969</v>
      </c>
      <c r="Q59" s="403"/>
    </row>
    <row r="60" spans="2:17" ht="31">
      <c r="B60" s="475" t="s">
        <v>971</v>
      </c>
      <c r="C60" s="474"/>
      <c r="D60" s="376"/>
      <c r="E60" s="376"/>
      <c r="F60" s="376"/>
      <c r="H60" s="376"/>
      <c r="I60" s="376"/>
      <c r="J60" s="376" t="s">
        <v>968</v>
      </c>
      <c r="L60" s="376"/>
      <c r="M60" s="376"/>
      <c r="N60" s="376" t="s">
        <v>972</v>
      </c>
      <c r="Q60" s="403"/>
    </row>
    <row r="61" spans="2:17" ht="31" customHeight="1">
      <c r="C61" s="474"/>
      <c r="D61" s="261"/>
      <c r="E61" s="261"/>
      <c r="F61" s="261"/>
    </row>
    <row r="62" spans="2:17">
      <c r="B62" s="259" t="s">
        <v>498</v>
      </c>
      <c r="C62" s="474"/>
    </row>
    <row r="63" spans="2:17" ht="31">
      <c r="B63" s="259" t="s">
        <v>456</v>
      </c>
      <c r="C63" s="474"/>
      <c r="D63" s="472" t="s">
        <v>134</v>
      </c>
      <c r="E63" s="207" t="s">
        <v>499</v>
      </c>
      <c r="F63" s="472" t="s">
        <v>500</v>
      </c>
      <c r="H63" s="472" t="s">
        <v>134</v>
      </c>
      <c r="I63" s="207" t="s">
        <v>501</v>
      </c>
      <c r="J63" s="472" t="s">
        <v>500</v>
      </c>
      <c r="L63" s="472" t="s">
        <v>134</v>
      </c>
      <c r="M63" s="207" t="s">
        <v>501</v>
      </c>
      <c r="N63" s="472" t="s">
        <v>500</v>
      </c>
    </row>
    <row r="64" spans="2:17">
      <c r="B64" s="475" t="s">
        <v>502</v>
      </c>
      <c r="C64" s="474"/>
      <c r="D64" s="376" t="s">
        <v>503</v>
      </c>
      <c r="E64" s="376" t="s">
        <v>504</v>
      </c>
      <c r="F64" s="376" t="s">
        <v>505</v>
      </c>
      <c r="H64" s="376" t="s">
        <v>973</v>
      </c>
      <c r="I64" s="375" t="s">
        <v>974</v>
      </c>
      <c r="J64" s="376" t="s">
        <v>975</v>
      </c>
      <c r="L64" s="376" t="s">
        <v>976</v>
      </c>
      <c r="M64" s="375" t="s">
        <v>977</v>
      </c>
      <c r="N64" s="376" t="s">
        <v>978</v>
      </c>
    </row>
    <row r="65" spans="2:14">
      <c r="B65" s="475" t="s">
        <v>443</v>
      </c>
      <c r="C65" s="474"/>
      <c r="D65" s="376" t="s">
        <v>506</v>
      </c>
      <c r="E65" s="376" t="s">
        <v>507</v>
      </c>
      <c r="F65" s="376" t="s">
        <v>505</v>
      </c>
      <c r="H65" s="376" t="s">
        <v>979</v>
      </c>
      <c r="I65" s="376" t="s">
        <v>855</v>
      </c>
      <c r="J65" s="376" t="s">
        <v>975</v>
      </c>
      <c r="L65" s="376" t="s">
        <v>980</v>
      </c>
      <c r="M65" s="376" t="s">
        <v>981</v>
      </c>
      <c r="N65" s="376" t="s">
        <v>978</v>
      </c>
    </row>
    <row r="66" spans="2:14">
      <c r="B66" s="475" t="s">
        <v>447</v>
      </c>
      <c r="C66" s="474"/>
      <c r="D66" s="376" t="s">
        <v>508</v>
      </c>
      <c r="E66" s="376" t="s">
        <v>509</v>
      </c>
      <c r="F66" s="376" t="s">
        <v>505</v>
      </c>
      <c r="H66" s="376" t="s">
        <v>854</v>
      </c>
      <c r="I66" s="376" t="s">
        <v>856</v>
      </c>
      <c r="J66" s="376" t="s">
        <v>975</v>
      </c>
      <c r="L66" s="376" t="s">
        <v>982</v>
      </c>
      <c r="M66" s="376" t="s">
        <v>982</v>
      </c>
      <c r="N66" s="376" t="s">
        <v>978</v>
      </c>
    </row>
    <row r="67" spans="2:14">
      <c r="B67" s="475" t="s">
        <v>510</v>
      </c>
      <c r="C67" s="474"/>
      <c r="D67" s="376" t="s">
        <v>451</v>
      </c>
      <c r="E67" s="376" t="s">
        <v>451</v>
      </c>
      <c r="F67" s="376" t="s">
        <v>451</v>
      </c>
      <c r="H67" s="376" t="s">
        <v>451</v>
      </c>
      <c r="I67" s="376" t="s">
        <v>451</v>
      </c>
      <c r="J67" s="376" t="s">
        <v>451</v>
      </c>
      <c r="L67" s="376" t="s">
        <v>451</v>
      </c>
      <c r="M67" s="376" t="s">
        <v>451</v>
      </c>
      <c r="N67" s="376" t="s">
        <v>451</v>
      </c>
    </row>
    <row r="68" spans="2:14">
      <c r="C68" s="474"/>
    </row>
  </sheetData>
  <mergeCells count="8">
    <mergeCell ref="H37:J37"/>
    <mergeCell ref="L37:N37"/>
    <mergeCell ref="D4:F4"/>
    <mergeCell ref="H4:J4"/>
    <mergeCell ref="L4:N4"/>
    <mergeCell ref="B12:F12"/>
    <mergeCell ref="H12:J12"/>
    <mergeCell ref="L12:N12"/>
  </mergeCells>
  <printOptions horizontalCentered="1"/>
  <pageMargins left="0.74803149606299213" right="0.74803149606299213" top="0.98425196850393704" bottom="0.98425196850393704" header="0.51181102362204722" footer="0.51181102362204722"/>
  <pageSetup paperSize="9" scale="63" firstPageNumber="80" orientation="landscape" useFirstPageNumber="1" r:id="rId1"/>
  <headerFooter alignWithMargins="0">
    <oddFooter>&amp;C&amp;"Gill Sans MT Light,Regular"Page 12.5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D338A-3F93-4F81-A6BD-8642B2FD300F}">
  <sheetPr>
    <tabColor rgb="FF92D050"/>
    <pageSetUpPr fitToPage="1"/>
  </sheetPr>
  <dimension ref="B2:P90"/>
  <sheetViews>
    <sheetView showGridLines="0" topLeftCell="B1" zoomScale="86" zoomScaleNormal="86" zoomScaleSheetLayoutView="100" workbookViewId="0">
      <selection activeCell="H43" sqref="H43:H49"/>
    </sheetView>
  </sheetViews>
  <sheetFormatPr defaultColWidth="9.1796875" defaultRowHeight="12.5"/>
  <cols>
    <col min="1" max="1" width="3.7265625" style="29" customWidth="1"/>
    <col min="2" max="2" width="13.54296875" style="29" customWidth="1"/>
    <col min="3" max="3" width="39.81640625" style="29" customWidth="1"/>
    <col min="4" max="4" width="34.26953125" style="29" customWidth="1"/>
    <col min="5" max="6" width="25.54296875" style="29" customWidth="1"/>
    <col min="7" max="7" width="2.7265625" style="29" customWidth="1"/>
    <col min="8" max="9" width="25.54296875" style="29" customWidth="1"/>
    <col min="10" max="10" width="3.453125" style="163" customWidth="1"/>
    <col min="11" max="11" width="21.54296875" style="163" bestFit="1" customWidth="1"/>
    <col min="12" max="12" width="14.26953125" style="163" customWidth="1"/>
    <col min="13" max="13" width="8.7265625" style="29" bestFit="1" customWidth="1"/>
    <col min="14" max="19" width="12.453125" style="29" customWidth="1"/>
    <col min="20" max="16384" width="9.1796875" style="29"/>
  </cols>
  <sheetData>
    <row r="2" spans="2:13" s="20" customFormat="1" ht="20">
      <c r="B2" s="156" t="s">
        <v>137</v>
      </c>
      <c r="E2" s="220" t="s">
        <v>983</v>
      </c>
      <c r="I2" s="20" t="s">
        <v>163</v>
      </c>
    </row>
    <row r="3" spans="2:13" ht="8.25" customHeight="1" thickBot="1">
      <c r="G3" s="20"/>
      <c r="M3" s="74"/>
    </row>
    <row r="4" spans="2:13" ht="15.5">
      <c r="B4" s="75" t="s">
        <v>175</v>
      </c>
      <c r="C4" s="66"/>
      <c r="D4" s="66"/>
      <c r="E4" s="607" t="s">
        <v>814</v>
      </c>
      <c r="F4" s="608"/>
      <c r="G4" s="20"/>
      <c r="H4" s="607" t="s">
        <v>868</v>
      </c>
      <c r="I4" s="608"/>
      <c r="J4" s="136"/>
      <c r="K4" s="29"/>
      <c r="L4" s="136"/>
      <c r="M4" s="77"/>
    </row>
    <row r="5" spans="2:13" ht="9" customHeight="1" thickBot="1">
      <c r="B5" s="136"/>
      <c r="C5" s="165"/>
      <c r="D5" s="165"/>
      <c r="E5" s="609"/>
      <c r="F5" s="610"/>
      <c r="G5" s="20"/>
      <c r="H5" s="609"/>
      <c r="I5" s="610"/>
      <c r="J5" s="136"/>
      <c r="K5" s="471"/>
      <c r="L5" s="136"/>
    </row>
    <row r="6" spans="2:13" ht="19.149999999999999" customHeight="1">
      <c r="B6" s="221" t="s">
        <v>176</v>
      </c>
      <c r="C6" s="78" t="s">
        <v>133</v>
      </c>
      <c r="D6" s="222"/>
      <c r="E6" s="477" t="s">
        <v>531</v>
      </c>
      <c r="F6" s="477" t="s">
        <v>531</v>
      </c>
      <c r="G6" s="20"/>
      <c r="H6" s="477" t="s">
        <v>532</v>
      </c>
      <c r="I6" s="477" t="s">
        <v>532</v>
      </c>
      <c r="J6" s="136"/>
      <c r="K6" s="136"/>
      <c r="L6" s="136"/>
    </row>
    <row r="7" spans="2:13" ht="16.899999999999999" customHeight="1" thickBot="1">
      <c r="B7" s="223"/>
      <c r="C7" s="224"/>
      <c r="D7" s="225"/>
      <c r="E7" s="478" t="s">
        <v>177</v>
      </c>
      <c r="F7" s="478" t="s">
        <v>178</v>
      </c>
      <c r="G7" s="20"/>
      <c r="H7" s="478" t="s">
        <v>177</v>
      </c>
      <c r="I7" s="478" t="s">
        <v>178</v>
      </c>
      <c r="J7" s="136"/>
      <c r="K7" s="136"/>
      <c r="L7" s="136"/>
    </row>
    <row r="8" spans="2:13" ht="32.5" customHeight="1" thickBot="1">
      <c r="B8" s="226" t="s">
        <v>179</v>
      </c>
      <c r="C8" s="611" t="s">
        <v>639</v>
      </c>
      <c r="D8" s="611"/>
      <c r="E8" s="227">
        <v>1102.5</v>
      </c>
      <c r="F8" s="504">
        <f>E8*1.2</f>
        <v>1323</v>
      </c>
      <c r="G8" s="20"/>
      <c r="H8" s="227">
        <v>1256.8499999999999</v>
      </c>
      <c r="I8" s="400">
        <f>H8*1.2</f>
        <v>1508.2199999999998</v>
      </c>
      <c r="J8" s="212"/>
      <c r="K8" s="56"/>
      <c r="L8" s="136"/>
    </row>
    <row r="9" spans="2:13" ht="9" customHeight="1">
      <c r="B9" s="59"/>
      <c r="C9" s="59"/>
      <c r="D9" s="59"/>
      <c r="E9" s="59"/>
      <c r="F9" s="59"/>
      <c r="G9" s="20"/>
      <c r="H9" s="59"/>
      <c r="I9" s="59"/>
      <c r="J9" s="136"/>
      <c r="K9" s="136"/>
      <c r="L9" s="136"/>
    </row>
    <row r="10" spans="2:13" ht="15.5">
      <c r="B10" s="82" t="s">
        <v>180</v>
      </c>
      <c r="C10" s="59"/>
      <c r="D10" s="59"/>
      <c r="E10" s="59"/>
      <c r="F10" s="59"/>
      <c r="G10" s="20"/>
      <c r="H10" s="59"/>
      <c r="I10" s="59"/>
      <c r="J10" s="136"/>
      <c r="K10" s="136"/>
      <c r="L10" s="136"/>
    </row>
    <row r="11" spans="2:13" ht="6.75" customHeight="1">
      <c r="B11" s="56"/>
      <c r="C11" s="59"/>
      <c r="D11" s="59"/>
      <c r="E11" s="59"/>
      <c r="F11" s="59"/>
      <c r="G11" s="59"/>
      <c r="H11" s="59"/>
      <c r="I11" s="59"/>
      <c r="J11" s="136"/>
      <c r="K11" s="136"/>
      <c r="L11" s="136"/>
    </row>
    <row r="12" spans="2:13" ht="15.5">
      <c r="B12" s="83" t="s">
        <v>181</v>
      </c>
      <c r="C12" s="59"/>
      <c r="D12" s="59"/>
      <c r="E12" s="59"/>
      <c r="F12" s="59"/>
      <c r="G12" s="59"/>
      <c r="H12" s="59"/>
      <c r="I12" s="59"/>
      <c r="J12" s="136"/>
      <c r="K12" s="136"/>
      <c r="L12" s="136"/>
    </row>
    <row r="13" spans="2:13" ht="15.5">
      <c r="B13" s="83" t="s">
        <v>183</v>
      </c>
      <c r="C13" s="59"/>
      <c r="D13" s="59"/>
      <c r="E13" s="59"/>
      <c r="F13" s="59"/>
      <c r="G13" s="59"/>
      <c r="H13" s="59"/>
      <c r="I13" s="59"/>
      <c r="J13" s="136"/>
      <c r="K13" s="136"/>
      <c r="L13" s="136"/>
    </row>
    <row r="14" spans="2:13" ht="15.5">
      <c r="B14" s="83" t="s">
        <v>184</v>
      </c>
      <c r="C14" s="59"/>
      <c r="D14" s="59"/>
      <c r="E14" s="59"/>
      <c r="F14" s="59"/>
      <c r="G14" s="59"/>
      <c r="H14" s="59"/>
      <c r="I14" s="59"/>
      <c r="J14" s="136"/>
      <c r="K14" s="136"/>
      <c r="L14" s="136"/>
    </row>
    <row r="15" spans="2:13" ht="15.5">
      <c r="B15" s="83" t="s">
        <v>185</v>
      </c>
      <c r="C15" s="59"/>
      <c r="D15" s="59"/>
      <c r="E15" s="59"/>
      <c r="F15" s="59"/>
      <c r="G15" s="59"/>
      <c r="H15" s="59"/>
      <c r="I15" s="59"/>
      <c r="J15" s="136"/>
      <c r="K15" s="136"/>
      <c r="L15" s="136"/>
    </row>
    <row r="16" spans="2:13" ht="9" customHeight="1">
      <c r="B16" s="56"/>
      <c r="C16" s="59"/>
      <c r="D16" s="59"/>
      <c r="E16" s="59"/>
      <c r="F16" s="59"/>
      <c r="G16" s="59"/>
      <c r="H16" s="59"/>
      <c r="I16" s="59"/>
      <c r="J16" s="136"/>
      <c r="K16" s="136"/>
      <c r="L16" s="136"/>
    </row>
    <row r="17" spans="2:13" ht="11.25" customHeight="1">
      <c r="B17" s="83" t="s">
        <v>182</v>
      </c>
      <c r="C17" s="59"/>
      <c r="D17" s="59"/>
      <c r="E17" s="59"/>
      <c r="F17" s="59"/>
      <c r="G17" s="59"/>
      <c r="H17" s="59"/>
      <c r="I17" s="59"/>
      <c r="J17" s="136"/>
      <c r="K17" s="136"/>
      <c r="L17" s="136"/>
    </row>
    <row r="18" spans="2:13" ht="9" customHeight="1">
      <c r="B18" s="84"/>
      <c r="C18" s="85"/>
      <c r="D18" s="85"/>
      <c r="E18" s="85"/>
      <c r="F18" s="59"/>
      <c r="G18" s="59"/>
      <c r="H18" s="85"/>
      <c r="I18" s="86"/>
      <c r="J18" s="136"/>
      <c r="K18" s="136"/>
      <c r="L18" s="136"/>
      <c r="M18" s="87"/>
    </row>
    <row r="19" spans="2:13" ht="14.25" customHeight="1">
      <c r="B19" s="84" t="s">
        <v>132</v>
      </c>
      <c r="C19" s="85"/>
      <c r="D19" s="85"/>
      <c r="E19" s="85"/>
      <c r="F19" s="85"/>
      <c r="G19" s="85"/>
      <c r="H19" s="85"/>
      <c r="I19" s="86"/>
      <c r="J19" s="136"/>
      <c r="K19" s="136"/>
      <c r="L19" s="136"/>
    </row>
    <row r="20" spans="2:13" ht="9.75" customHeight="1" thickBot="1">
      <c r="B20" s="84"/>
      <c r="C20" s="85"/>
      <c r="D20" s="85"/>
      <c r="E20" s="85"/>
      <c r="F20" s="85"/>
      <c r="G20" s="85"/>
      <c r="H20" s="85"/>
      <c r="I20" s="86"/>
      <c r="J20" s="136"/>
      <c r="K20" s="136"/>
      <c r="L20" s="136"/>
    </row>
    <row r="21" spans="2:13" ht="18" customHeight="1">
      <c r="B21" s="88" t="s">
        <v>196</v>
      </c>
      <c r="C21" s="86"/>
      <c r="D21" s="86"/>
      <c r="E21" s="607" t="s">
        <v>814</v>
      </c>
      <c r="F21" s="608"/>
      <c r="G21" s="20"/>
      <c r="H21" s="607" t="s">
        <v>868</v>
      </c>
      <c r="I21" s="608"/>
      <c r="J21" s="136"/>
      <c r="K21" s="136"/>
      <c r="L21" s="136"/>
    </row>
    <row r="22" spans="2:13" ht="9.75" customHeight="1" thickBot="1">
      <c r="B22" s="88"/>
      <c r="C22" s="86"/>
      <c r="D22" s="86"/>
      <c r="E22" s="609"/>
      <c r="F22" s="610"/>
      <c r="G22" s="20"/>
      <c r="H22" s="609"/>
      <c r="I22" s="610"/>
      <c r="J22" s="136"/>
      <c r="K22" s="136"/>
      <c r="L22" s="136"/>
    </row>
    <row r="23" spans="2:13" ht="18" customHeight="1">
      <c r="B23" s="600" t="s">
        <v>176</v>
      </c>
      <c r="C23" s="602" t="s">
        <v>133</v>
      </c>
      <c r="D23" s="603"/>
      <c r="E23" s="477" t="s">
        <v>531</v>
      </c>
      <c r="F23" s="477" t="s">
        <v>531</v>
      </c>
      <c r="G23" s="20"/>
      <c r="H23" s="477" t="s">
        <v>532</v>
      </c>
      <c r="I23" s="477" t="s">
        <v>532</v>
      </c>
      <c r="J23" s="136"/>
      <c r="K23" s="136"/>
      <c r="L23" s="136"/>
    </row>
    <row r="24" spans="2:13" ht="18" customHeight="1" thickBot="1">
      <c r="B24" s="601"/>
      <c r="C24" s="604"/>
      <c r="D24" s="605"/>
      <c r="E24" s="478" t="s">
        <v>177</v>
      </c>
      <c r="F24" s="478" t="s">
        <v>178</v>
      </c>
      <c r="G24" s="20"/>
      <c r="H24" s="478" t="s">
        <v>177</v>
      </c>
      <c r="I24" s="478" t="s">
        <v>178</v>
      </c>
      <c r="J24" s="136"/>
      <c r="K24" s="136"/>
      <c r="L24" s="136"/>
    </row>
    <row r="25" spans="2:13" ht="32.5" customHeight="1">
      <c r="B25" s="89" t="s">
        <v>186</v>
      </c>
      <c r="C25" s="612" t="s">
        <v>533</v>
      </c>
      <c r="D25" s="612"/>
      <c r="E25" s="90">
        <v>393.75</v>
      </c>
      <c r="F25" s="90">
        <v>472.5</v>
      </c>
      <c r="G25" s="86"/>
      <c r="H25" s="90">
        <v>413.4375</v>
      </c>
      <c r="I25" s="90">
        <f t="shared" ref="I25:I36" si="0">H25*1.2</f>
        <v>496.125</v>
      </c>
      <c r="J25" s="136"/>
      <c r="K25" s="136"/>
      <c r="L25" s="136"/>
    </row>
    <row r="26" spans="2:13" ht="32.5" customHeight="1">
      <c r="B26" s="91" t="s">
        <v>187</v>
      </c>
      <c r="C26" s="606" t="s">
        <v>534</v>
      </c>
      <c r="D26" s="606"/>
      <c r="E26" s="81">
        <v>472.5</v>
      </c>
      <c r="F26" s="81">
        <v>567</v>
      </c>
      <c r="G26" s="86"/>
      <c r="H26" s="81">
        <v>496.125</v>
      </c>
      <c r="I26" s="81">
        <f t="shared" si="0"/>
        <v>595.35</v>
      </c>
      <c r="J26" s="136"/>
      <c r="K26" s="136"/>
      <c r="L26" s="136"/>
    </row>
    <row r="27" spans="2:13" ht="32.5" customHeight="1">
      <c r="B27" s="91" t="s">
        <v>188</v>
      </c>
      <c r="C27" s="606" t="s">
        <v>535</v>
      </c>
      <c r="D27" s="606"/>
      <c r="E27" s="81">
        <v>472.5</v>
      </c>
      <c r="F27" s="81">
        <v>567</v>
      </c>
      <c r="G27" s="86"/>
      <c r="H27" s="81">
        <v>496.125</v>
      </c>
      <c r="I27" s="81">
        <f t="shared" si="0"/>
        <v>595.35</v>
      </c>
      <c r="J27" s="136"/>
      <c r="K27" s="136"/>
      <c r="L27" s="136"/>
    </row>
    <row r="28" spans="2:13" ht="32.5" customHeight="1">
      <c r="B28" s="91" t="s">
        <v>189</v>
      </c>
      <c r="C28" s="606" t="s">
        <v>536</v>
      </c>
      <c r="D28" s="606"/>
      <c r="E28" s="81">
        <v>708.75</v>
      </c>
      <c r="F28" s="81">
        <v>850.5</v>
      </c>
      <c r="G28" s="86"/>
      <c r="H28" s="81">
        <v>744.1875</v>
      </c>
      <c r="I28" s="81">
        <f t="shared" si="0"/>
        <v>893.02499999999998</v>
      </c>
      <c r="J28" s="136"/>
      <c r="K28" s="136"/>
      <c r="L28" s="136"/>
    </row>
    <row r="29" spans="2:13" ht="32.5" customHeight="1">
      <c r="B29" s="91" t="s">
        <v>190</v>
      </c>
      <c r="C29" s="606" t="s">
        <v>537</v>
      </c>
      <c r="D29" s="606"/>
      <c r="E29" s="81">
        <v>787.5</v>
      </c>
      <c r="F29" s="81">
        <v>945</v>
      </c>
      <c r="G29" s="86"/>
      <c r="H29" s="81">
        <v>826.875</v>
      </c>
      <c r="I29" s="81">
        <f t="shared" si="0"/>
        <v>992.25</v>
      </c>
      <c r="J29" s="136"/>
      <c r="K29" s="136"/>
      <c r="L29" s="136"/>
    </row>
    <row r="30" spans="2:13" ht="32.5" customHeight="1">
      <c r="B30" s="91" t="s">
        <v>191</v>
      </c>
      <c r="C30" s="606" t="s">
        <v>538</v>
      </c>
      <c r="D30" s="606"/>
      <c r="E30" s="81">
        <v>708.75</v>
      </c>
      <c r="F30" s="81">
        <v>850.5</v>
      </c>
      <c r="G30" s="86"/>
      <c r="H30" s="81">
        <v>744.1875</v>
      </c>
      <c r="I30" s="81">
        <f t="shared" si="0"/>
        <v>893.02499999999998</v>
      </c>
      <c r="J30" s="136"/>
      <c r="K30" s="136"/>
      <c r="L30" s="136"/>
    </row>
    <row r="31" spans="2:13" ht="32.5" customHeight="1">
      <c r="B31" s="91" t="s">
        <v>192</v>
      </c>
      <c r="C31" s="606" t="s">
        <v>539</v>
      </c>
      <c r="D31" s="606"/>
      <c r="E31" s="81">
        <v>787.5</v>
      </c>
      <c r="F31" s="81">
        <v>945</v>
      </c>
      <c r="G31" s="86"/>
      <c r="H31" s="81">
        <v>826.875</v>
      </c>
      <c r="I31" s="81">
        <f t="shared" si="0"/>
        <v>992.25</v>
      </c>
      <c r="J31" s="136"/>
      <c r="K31" s="136"/>
      <c r="L31" s="136"/>
    </row>
    <row r="32" spans="2:13" ht="32.5" customHeight="1">
      <c r="B32" s="91" t="s">
        <v>193</v>
      </c>
      <c r="C32" s="606" t="s">
        <v>540</v>
      </c>
      <c r="D32" s="606"/>
      <c r="E32" s="81">
        <v>945</v>
      </c>
      <c r="F32" s="81">
        <v>1134</v>
      </c>
      <c r="G32" s="86"/>
      <c r="H32" s="81" t="s">
        <v>984</v>
      </c>
      <c r="I32" s="81"/>
      <c r="J32" s="136"/>
      <c r="K32" s="136"/>
      <c r="L32" s="136"/>
    </row>
    <row r="33" spans="2:12" ht="32.5" customHeight="1">
      <c r="B33" s="91" t="s">
        <v>194</v>
      </c>
      <c r="C33" s="606" t="s">
        <v>541</v>
      </c>
      <c r="D33" s="606"/>
      <c r="E33" s="81">
        <v>630</v>
      </c>
      <c r="F33" s="81">
        <v>756</v>
      </c>
      <c r="G33" s="86"/>
      <c r="H33" s="81">
        <v>661.5</v>
      </c>
      <c r="I33" s="81">
        <f t="shared" si="0"/>
        <v>793.8</v>
      </c>
      <c r="J33" s="136"/>
      <c r="K33" s="136"/>
      <c r="L33" s="136"/>
    </row>
    <row r="34" spans="2:12" ht="32.5" customHeight="1">
      <c r="B34" s="91" t="s">
        <v>195</v>
      </c>
      <c r="C34" s="606" t="s">
        <v>542</v>
      </c>
      <c r="D34" s="606"/>
      <c r="E34" s="81">
        <v>787.5</v>
      </c>
      <c r="F34" s="81">
        <v>945</v>
      </c>
      <c r="G34" s="86"/>
      <c r="H34" s="81">
        <v>826.875</v>
      </c>
      <c r="I34" s="81">
        <f t="shared" si="0"/>
        <v>992.25</v>
      </c>
      <c r="J34" s="136"/>
      <c r="K34" s="136"/>
      <c r="L34" s="136"/>
    </row>
    <row r="35" spans="2:12" ht="32.5" customHeight="1">
      <c r="B35" s="92"/>
      <c r="C35" s="606" t="s">
        <v>543</v>
      </c>
      <c r="D35" s="606"/>
      <c r="E35" s="81">
        <v>866.25</v>
      </c>
      <c r="F35" s="81">
        <v>1039.5</v>
      </c>
      <c r="G35" s="86"/>
      <c r="H35" s="81">
        <v>909.5625</v>
      </c>
      <c r="I35" s="81">
        <f t="shared" si="0"/>
        <v>1091.4749999999999</v>
      </c>
      <c r="J35" s="136"/>
      <c r="K35" s="136"/>
      <c r="L35" s="136"/>
    </row>
    <row r="36" spans="2:12" ht="32.5" customHeight="1">
      <c r="B36" s="92"/>
      <c r="C36" s="606" t="s">
        <v>544</v>
      </c>
      <c r="D36" s="606"/>
      <c r="E36" s="81">
        <v>945</v>
      </c>
      <c r="F36" s="81">
        <v>1134</v>
      </c>
      <c r="G36" s="86"/>
      <c r="H36" s="81">
        <v>992.25</v>
      </c>
      <c r="I36" s="81">
        <f t="shared" si="0"/>
        <v>1190.7</v>
      </c>
      <c r="J36" s="136"/>
      <c r="K36" s="136"/>
      <c r="L36" s="136"/>
    </row>
    <row r="37" spans="2:12" ht="32.5" customHeight="1" thickBot="1">
      <c r="B37" s="93"/>
      <c r="C37" s="613" t="s">
        <v>197</v>
      </c>
      <c r="D37" s="613"/>
      <c r="E37" s="614" t="s">
        <v>732</v>
      </c>
      <c r="F37" s="614"/>
      <c r="G37" s="614"/>
      <c r="H37" s="614"/>
      <c r="I37" s="614"/>
      <c r="J37" s="136"/>
      <c r="K37" s="136"/>
      <c r="L37" s="136"/>
    </row>
    <row r="38" spans="2:12" ht="12.75" customHeight="1" thickBot="1">
      <c r="B38" s="136"/>
      <c r="C38" s="85"/>
      <c r="D38" s="85"/>
      <c r="E38" s="85"/>
      <c r="F38" s="94"/>
      <c r="G38" s="94"/>
      <c r="H38" s="85"/>
      <c r="I38" s="95"/>
      <c r="J38" s="136"/>
      <c r="K38" s="136"/>
      <c r="L38" s="136"/>
    </row>
    <row r="39" spans="2:12" ht="16.5" customHeight="1">
      <c r="B39" s="67" t="s">
        <v>198</v>
      </c>
      <c r="C39" s="136"/>
      <c r="D39" s="136"/>
      <c r="E39" s="607" t="s">
        <v>814</v>
      </c>
      <c r="F39" s="608"/>
      <c r="G39" s="20"/>
      <c r="H39" s="607" t="s">
        <v>868</v>
      </c>
      <c r="I39" s="608"/>
      <c r="J39" s="136"/>
      <c r="K39" s="136"/>
      <c r="L39" s="136"/>
    </row>
    <row r="40" spans="2:12" ht="16.5" customHeight="1" thickBot="1">
      <c r="B40" s="67"/>
      <c r="C40" s="136"/>
      <c r="D40" s="136"/>
      <c r="E40" s="609"/>
      <c r="F40" s="610"/>
      <c r="G40" s="20"/>
      <c r="H40" s="609"/>
      <c r="I40" s="610"/>
      <c r="J40" s="136"/>
      <c r="K40" s="136"/>
      <c r="L40" s="136"/>
    </row>
    <row r="41" spans="2:12" ht="16.5" customHeight="1">
      <c r="B41" s="78" t="s">
        <v>176</v>
      </c>
      <c r="C41" s="96" t="s">
        <v>133</v>
      </c>
      <c r="D41" s="228"/>
      <c r="E41" s="477" t="s">
        <v>531</v>
      </c>
      <c r="F41" s="477" t="s">
        <v>531</v>
      </c>
      <c r="G41" s="20"/>
      <c r="H41" s="477" t="s">
        <v>532</v>
      </c>
      <c r="I41" s="477" t="s">
        <v>532</v>
      </c>
      <c r="J41" s="136"/>
      <c r="K41" s="136"/>
      <c r="L41" s="136"/>
    </row>
    <row r="42" spans="2:12" ht="16.5" customHeight="1" thickBot="1">
      <c r="B42" s="97"/>
      <c r="C42" s="98"/>
      <c r="D42" s="138"/>
      <c r="E42" s="478" t="s">
        <v>177</v>
      </c>
      <c r="F42" s="478" t="s">
        <v>178</v>
      </c>
      <c r="G42" s="20"/>
      <c r="H42" s="478" t="s">
        <v>177</v>
      </c>
      <c r="I42" s="478" t="s">
        <v>178</v>
      </c>
      <c r="J42" s="136"/>
      <c r="K42" s="136"/>
      <c r="L42" s="136"/>
    </row>
    <row r="43" spans="2:12" ht="32.5" customHeight="1">
      <c r="B43" s="80" t="s">
        <v>199</v>
      </c>
      <c r="C43" s="606" t="s">
        <v>204</v>
      </c>
      <c r="D43" s="606"/>
      <c r="E43" s="229">
        <v>472.5</v>
      </c>
      <c r="F43" s="229">
        <v>567</v>
      </c>
      <c r="G43" s="94"/>
      <c r="H43" s="229">
        <v>496.125</v>
      </c>
      <c r="I43" s="399">
        <f t="shared" ref="I43:I49" si="1">H43*1.2</f>
        <v>595.35</v>
      </c>
      <c r="J43" s="136"/>
      <c r="K43" s="136"/>
      <c r="L43" s="136"/>
    </row>
    <row r="44" spans="2:12" ht="32.5" customHeight="1">
      <c r="B44" s="80" t="s">
        <v>200</v>
      </c>
      <c r="C44" s="606" t="s">
        <v>267</v>
      </c>
      <c r="D44" s="606"/>
      <c r="E44" s="81">
        <v>315</v>
      </c>
      <c r="F44" s="81">
        <v>378</v>
      </c>
      <c r="G44" s="94"/>
      <c r="H44" s="81">
        <v>330.75</v>
      </c>
      <c r="I44" s="397">
        <f t="shared" si="1"/>
        <v>396.9</v>
      </c>
      <c r="J44" s="136"/>
      <c r="K44" s="136"/>
      <c r="L44" s="136"/>
    </row>
    <row r="45" spans="2:12" ht="32.5" customHeight="1">
      <c r="B45" s="80" t="s">
        <v>201</v>
      </c>
      <c r="C45" s="606" t="s">
        <v>205</v>
      </c>
      <c r="D45" s="606"/>
      <c r="E45" s="81">
        <v>393.75</v>
      </c>
      <c r="F45" s="81">
        <v>472.5</v>
      </c>
      <c r="G45" s="94"/>
      <c r="H45" s="81">
        <v>413.4375</v>
      </c>
      <c r="I45" s="397">
        <f t="shared" si="1"/>
        <v>496.125</v>
      </c>
      <c r="J45" s="136"/>
      <c r="K45" s="136"/>
      <c r="L45" s="136"/>
    </row>
    <row r="46" spans="2:12" ht="32.5" customHeight="1">
      <c r="B46" s="80" t="s">
        <v>202</v>
      </c>
      <c r="C46" s="606" t="s">
        <v>206</v>
      </c>
      <c r="D46" s="606"/>
      <c r="E46" s="81">
        <v>472.5</v>
      </c>
      <c r="F46" s="81">
        <v>567</v>
      </c>
      <c r="G46" s="94"/>
      <c r="H46" s="81">
        <v>496.125</v>
      </c>
      <c r="I46" s="397">
        <f t="shared" si="1"/>
        <v>595.35</v>
      </c>
      <c r="J46" s="136"/>
      <c r="K46" s="136"/>
      <c r="L46" s="136"/>
    </row>
    <row r="47" spans="2:12" ht="32.5" customHeight="1">
      <c r="B47" s="80" t="s">
        <v>203</v>
      </c>
      <c r="C47" s="606" t="s">
        <v>264</v>
      </c>
      <c r="D47" s="606"/>
      <c r="E47" s="81">
        <v>551.25</v>
      </c>
      <c r="F47" s="81">
        <v>661.5</v>
      </c>
      <c r="G47" s="94"/>
      <c r="H47" s="81">
        <v>578.8125</v>
      </c>
      <c r="I47" s="397">
        <f t="shared" si="1"/>
        <v>694.57499999999993</v>
      </c>
      <c r="J47" s="136"/>
      <c r="K47" s="136"/>
      <c r="L47" s="136"/>
    </row>
    <row r="48" spans="2:12" ht="32.5" customHeight="1">
      <c r="B48" s="80" t="s">
        <v>268</v>
      </c>
      <c r="C48" s="606" t="s">
        <v>545</v>
      </c>
      <c r="D48" s="606"/>
      <c r="E48" s="81">
        <v>196.88</v>
      </c>
      <c r="F48" s="81">
        <v>236.25</v>
      </c>
      <c r="G48" s="94"/>
      <c r="H48" s="81">
        <v>206.71875</v>
      </c>
      <c r="I48" s="397">
        <f t="shared" si="1"/>
        <v>248.0625</v>
      </c>
      <c r="J48" s="136"/>
      <c r="K48" s="136"/>
      <c r="L48" s="136"/>
    </row>
    <row r="49" spans="2:12" ht="32.5" customHeight="1">
      <c r="B49" s="80" t="s">
        <v>265</v>
      </c>
      <c r="C49" s="606" t="s">
        <v>269</v>
      </c>
      <c r="D49" s="606"/>
      <c r="E49" s="81">
        <v>187.5</v>
      </c>
      <c r="F49" s="81">
        <v>236.25</v>
      </c>
      <c r="G49" s="94"/>
      <c r="H49" s="81">
        <v>206.71875</v>
      </c>
      <c r="I49" s="397">
        <f t="shared" si="1"/>
        <v>248.0625</v>
      </c>
      <c r="J49" s="136"/>
      <c r="K49" s="136"/>
      <c r="L49" s="136"/>
    </row>
    <row r="50" spans="2:12" ht="32.5" customHeight="1">
      <c r="B50" s="80" t="s">
        <v>266</v>
      </c>
      <c r="C50" s="606" t="s">
        <v>270</v>
      </c>
      <c r="D50" s="606"/>
      <c r="E50" s="617" t="s">
        <v>732</v>
      </c>
      <c r="F50" s="618"/>
      <c r="G50" s="94"/>
      <c r="H50" s="617" t="s">
        <v>732</v>
      </c>
      <c r="I50" s="618"/>
      <c r="J50" s="136"/>
      <c r="K50" s="136"/>
      <c r="L50" s="136"/>
    </row>
    <row r="51" spans="2:12" ht="32.5" customHeight="1">
      <c r="B51" s="99"/>
      <c r="C51" s="606" t="s">
        <v>271</v>
      </c>
      <c r="D51" s="606"/>
      <c r="E51" s="617" t="s">
        <v>732</v>
      </c>
      <c r="F51" s="618"/>
      <c r="G51" s="94"/>
      <c r="H51" s="617" t="s">
        <v>732</v>
      </c>
      <c r="I51" s="618"/>
      <c r="J51" s="136"/>
      <c r="K51" s="136"/>
      <c r="L51" s="136"/>
    </row>
    <row r="52" spans="2:12" ht="32.5" customHeight="1" thickBot="1">
      <c r="B52" s="100"/>
      <c r="C52" s="613" t="s">
        <v>546</v>
      </c>
      <c r="D52" s="613"/>
      <c r="E52" s="615" t="s">
        <v>732</v>
      </c>
      <c r="F52" s="616"/>
      <c r="G52" s="94"/>
      <c r="H52" s="615" t="s">
        <v>732</v>
      </c>
      <c r="I52" s="616"/>
      <c r="J52" s="136"/>
      <c r="K52" s="136"/>
      <c r="L52" s="136"/>
    </row>
    <row r="53" spans="2:12" ht="16.5" customHeight="1">
      <c r="B53" s="67"/>
      <c r="C53" s="136"/>
      <c r="D53" s="136"/>
      <c r="E53" s="59"/>
      <c r="F53" s="59"/>
      <c r="G53" s="94"/>
      <c r="H53" s="59"/>
      <c r="I53" s="59"/>
      <c r="J53" s="59"/>
      <c r="K53" s="59"/>
      <c r="L53" s="136"/>
    </row>
    <row r="54" spans="2:12" ht="16.5" customHeight="1">
      <c r="B54" s="82" t="s">
        <v>207</v>
      </c>
      <c r="C54" s="136"/>
      <c r="D54" s="136"/>
      <c r="E54" s="136"/>
      <c r="F54" s="94"/>
      <c r="G54" s="94"/>
      <c r="H54" s="85"/>
      <c r="I54" s="95"/>
      <c r="J54" s="136"/>
      <c r="K54" s="136"/>
      <c r="L54" s="136"/>
    </row>
    <row r="55" spans="2:12" ht="16.5" customHeight="1">
      <c r="B55" s="102" t="s">
        <v>547</v>
      </c>
      <c r="C55" s="136"/>
      <c r="D55" s="136"/>
      <c r="E55" s="136"/>
      <c r="F55" s="94"/>
      <c r="G55" s="94"/>
      <c r="H55" s="85"/>
      <c r="I55" s="95"/>
      <c r="J55" s="136"/>
      <c r="K55" s="136"/>
      <c r="L55" s="136"/>
    </row>
    <row r="56" spans="2:12" ht="16.5" customHeight="1">
      <c r="B56" s="102" t="s">
        <v>548</v>
      </c>
      <c r="C56" s="136"/>
      <c r="D56" s="136"/>
      <c r="E56" s="136"/>
      <c r="F56" s="94"/>
      <c r="G56" s="94"/>
      <c r="H56" s="85"/>
      <c r="I56" s="95"/>
      <c r="J56" s="136"/>
      <c r="K56" s="136"/>
      <c r="L56" s="136"/>
    </row>
    <row r="57" spans="2:12" ht="16.5" customHeight="1">
      <c r="B57" s="102" t="s">
        <v>549</v>
      </c>
      <c r="C57" s="136"/>
      <c r="D57" s="136"/>
      <c r="E57" s="136"/>
      <c r="F57" s="94"/>
      <c r="G57" s="94"/>
      <c r="H57" s="85"/>
      <c r="I57" s="95"/>
      <c r="J57" s="136"/>
      <c r="K57" s="136"/>
      <c r="L57" s="136"/>
    </row>
    <row r="58" spans="2:12" ht="16.5" customHeight="1">
      <c r="B58" s="102" t="s">
        <v>550</v>
      </c>
      <c r="C58" s="136"/>
      <c r="D58" s="136"/>
      <c r="E58" s="136"/>
      <c r="F58" s="94"/>
      <c r="G58" s="94"/>
      <c r="H58" s="85"/>
      <c r="I58" s="95"/>
      <c r="J58" s="136"/>
      <c r="K58" s="136"/>
      <c r="L58" s="136"/>
    </row>
    <row r="59" spans="2:12" ht="16.5" customHeight="1">
      <c r="B59" s="102" t="s">
        <v>551</v>
      </c>
      <c r="C59" s="136"/>
      <c r="D59" s="136"/>
      <c r="E59" s="136"/>
      <c r="F59" s="94"/>
      <c r="G59" s="94"/>
      <c r="H59" s="85"/>
      <c r="I59" s="95"/>
      <c r="J59" s="136"/>
      <c r="K59" s="136"/>
      <c r="L59" s="136"/>
    </row>
    <row r="60" spans="2:12" ht="16.5" customHeight="1">
      <c r="B60" s="102" t="s">
        <v>552</v>
      </c>
      <c r="C60" s="136"/>
      <c r="D60" s="136"/>
      <c r="E60" s="136"/>
      <c r="F60" s="94"/>
      <c r="G60" s="94"/>
      <c r="H60" s="85"/>
      <c r="I60" s="95"/>
      <c r="J60" s="136"/>
      <c r="K60" s="136"/>
      <c r="L60" s="136"/>
    </row>
    <row r="61" spans="2:12" ht="16.5" customHeight="1">
      <c r="B61" s="82" t="s">
        <v>208</v>
      </c>
      <c r="C61" s="136"/>
      <c r="D61" s="136"/>
      <c r="E61" s="136"/>
      <c r="F61" s="94"/>
      <c r="G61" s="94"/>
      <c r="H61" s="85"/>
      <c r="I61" s="95"/>
      <c r="J61" s="136"/>
      <c r="K61" s="136"/>
      <c r="L61" s="136"/>
    </row>
    <row r="62" spans="2:12" ht="16.5" customHeight="1">
      <c r="B62" s="103" t="s">
        <v>209</v>
      </c>
      <c r="C62" s="136"/>
      <c r="D62" s="136"/>
      <c r="E62" s="136"/>
      <c r="F62" s="94"/>
      <c r="G62" s="94"/>
      <c r="H62" s="85"/>
      <c r="I62" s="95"/>
      <c r="J62" s="136"/>
      <c r="K62" s="136"/>
      <c r="L62" s="136"/>
    </row>
    <row r="63" spans="2:12" ht="10.5" customHeight="1">
      <c r="B63" s="56"/>
      <c r="C63" s="136"/>
      <c r="D63" s="136"/>
      <c r="E63" s="136"/>
      <c r="F63" s="94"/>
      <c r="G63" s="94"/>
      <c r="H63" s="85"/>
      <c r="I63" s="95"/>
      <c r="J63" s="136"/>
      <c r="K63" s="136"/>
      <c r="L63" s="136"/>
    </row>
    <row r="64" spans="2:12" ht="16.5" customHeight="1">
      <c r="B64" s="83" t="s">
        <v>210</v>
      </c>
      <c r="C64" s="136"/>
      <c r="D64" s="136"/>
      <c r="E64" s="136"/>
      <c r="F64" s="94"/>
      <c r="G64" s="94"/>
      <c r="H64" s="85"/>
      <c r="I64" s="95"/>
      <c r="J64" s="136"/>
      <c r="K64" s="136"/>
      <c r="L64" s="136"/>
    </row>
    <row r="65" spans="2:16" ht="10.5" customHeight="1">
      <c r="B65" s="56"/>
      <c r="C65" s="136"/>
      <c r="D65" s="136"/>
      <c r="E65" s="136"/>
      <c r="F65" s="94"/>
      <c r="G65" s="94"/>
      <c r="H65" s="85"/>
      <c r="I65" s="95"/>
      <c r="J65" s="136"/>
      <c r="K65" s="136"/>
      <c r="L65" s="136"/>
    </row>
    <row r="66" spans="2:16" ht="16.5" customHeight="1">
      <c r="B66" s="82" t="s">
        <v>640</v>
      </c>
      <c r="C66" s="136"/>
      <c r="D66" s="136"/>
      <c r="E66" s="136"/>
      <c r="F66" s="94"/>
      <c r="G66" s="94"/>
      <c r="H66" s="85"/>
      <c r="I66" s="95"/>
      <c r="J66" s="136"/>
      <c r="K66" s="136"/>
      <c r="L66" s="136"/>
    </row>
    <row r="67" spans="2:16" ht="16.5" customHeight="1">
      <c r="B67" s="83" t="s">
        <v>641</v>
      </c>
      <c r="C67" s="136"/>
      <c r="D67" s="136"/>
      <c r="E67" s="136"/>
      <c r="F67" s="94"/>
      <c r="G67" s="94"/>
      <c r="H67" s="85"/>
      <c r="I67" s="95"/>
      <c r="J67" s="136"/>
      <c r="K67" s="136"/>
      <c r="L67" s="136"/>
    </row>
    <row r="68" spans="2:16" ht="9.75" customHeight="1">
      <c r="B68" s="56"/>
      <c r="C68" s="136"/>
      <c r="D68" s="136"/>
      <c r="E68" s="136"/>
      <c r="F68" s="94"/>
      <c r="G68" s="94"/>
      <c r="H68" s="85"/>
      <c r="I68" s="95"/>
      <c r="J68" s="136"/>
      <c r="K68" s="136"/>
      <c r="L68" s="136"/>
    </row>
    <row r="69" spans="2:16" ht="16.5" customHeight="1">
      <c r="B69" s="103" t="s">
        <v>211</v>
      </c>
      <c r="C69" s="136"/>
      <c r="D69" s="136"/>
      <c r="E69" s="136"/>
      <c r="F69" s="94"/>
      <c r="G69" s="94"/>
      <c r="H69" s="85"/>
      <c r="I69" s="95"/>
      <c r="J69" s="136"/>
      <c r="K69" s="136"/>
      <c r="L69" s="136"/>
    </row>
    <row r="70" spans="2:16" ht="9.75" customHeight="1" thickBot="1">
      <c r="B70" s="59"/>
      <c r="C70" s="59"/>
      <c r="D70" s="59"/>
      <c r="E70" s="59"/>
      <c r="F70" s="59"/>
      <c r="G70" s="59"/>
      <c r="H70" s="59"/>
      <c r="I70" s="59"/>
      <c r="J70" s="136"/>
      <c r="K70" s="136"/>
      <c r="L70" s="136"/>
    </row>
    <row r="71" spans="2:16" ht="16.149999999999999" customHeight="1">
      <c r="B71" s="75" t="s">
        <v>553</v>
      </c>
      <c r="C71" s="59"/>
      <c r="D71" s="59"/>
      <c r="E71" s="607" t="s">
        <v>814</v>
      </c>
      <c r="F71" s="608"/>
      <c r="G71" s="20"/>
      <c r="H71" s="607" t="s">
        <v>868</v>
      </c>
      <c r="I71" s="608"/>
      <c r="J71" s="136"/>
      <c r="K71" s="136"/>
      <c r="L71" s="136"/>
    </row>
    <row r="72" spans="2:16" ht="5.5" customHeight="1" thickBot="1">
      <c r="B72" s="164"/>
      <c r="C72" s="164"/>
      <c r="D72" s="164"/>
      <c r="E72" s="609"/>
      <c r="F72" s="610"/>
      <c r="G72" s="20"/>
      <c r="H72" s="609"/>
      <c r="I72" s="610"/>
      <c r="J72" s="164"/>
      <c r="L72" s="164"/>
      <c r="M72" s="164"/>
      <c r="N72" s="164"/>
      <c r="O72" s="164"/>
    </row>
    <row r="73" spans="2:16" ht="16" thickBot="1">
      <c r="B73" s="104" t="s">
        <v>176</v>
      </c>
      <c r="C73" s="621" t="s">
        <v>133</v>
      </c>
      <c r="D73" s="622"/>
      <c r="E73" s="479" t="s">
        <v>554</v>
      </c>
      <c r="F73" s="479" t="s">
        <v>555</v>
      </c>
      <c r="G73" s="59"/>
      <c r="H73" s="479" t="s">
        <v>554</v>
      </c>
      <c r="I73" s="479" t="s">
        <v>555</v>
      </c>
      <c r="J73" s="164"/>
      <c r="K73" s="29"/>
      <c r="L73" s="164"/>
      <c r="M73" s="164"/>
      <c r="N73" s="164"/>
      <c r="O73" s="164"/>
      <c r="P73" s="164"/>
    </row>
    <row r="74" spans="2:16" ht="15" customHeight="1">
      <c r="B74" s="105"/>
      <c r="C74" s="623" t="s">
        <v>556</v>
      </c>
      <c r="D74" s="624"/>
      <c r="E74" s="81">
        <v>26.25</v>
      </c>
      <c r="F74" s="396">
        <v>31.5</v>
      </c>
      <c r="G74" s="59"/>
      <c r="H74" s="81">
        <v>27.5625</v>
      </c>
      <c r="I74" s="396">
        <f>H74*1.2</f>
        <v>33.074999999999996</v>
      </c>
      <c r="J74" s="164"/>
      <c r="K74" s="29"/>
      <c r="L74" s="164"/>
      <c r="M74" s="164"/>
      <c r="N74" s="164"/>
      <c r="O74" s="164"/>
      <c r="P74" s="164"/>
    </row>
    <row r="75" spans="2:16" ht="15.5">
      <c r="B75" s="106"/>
      <c r="C75" s="625" t="s">
        <v>557</v>
      </c>
      <c r="D75" s="626"/>
      <c r="E75" s="81">
        <v>26.25</v>
      </c>
      <c r="F75" s="397">
        <v>31.5</v>
      </c>
      <c r="G75" s="59"/>
      <c r="H75" s="81">
        <v>27.5625</v>
      </c>
      <c r="I75" s="397">
        <f>H75*1.2</f>
        <v>33.074999999999996</v>
      </c>
      <c r="J75" s="164"/>
      <c r="K75" s="29"/>
      <c r="L75" s="164"/>
      <c r="M75" s="164"/>
      <c r="N75" s="164"/>
      <c r="O75" s="164"/>
      <c r="P75" s="164"/>
    </row>
    <row r="76" spans="2:16" ht="15.5">
      <c r="B76" s="106"/>
      <c r="C76" s="625" t="s">
        <v>558</v>
      </c>
      <c r="D76" s="626"/>
      <c r="E76" s="81">
        <v>78.75</v>
      </c>
      <c r="F76" s="397">
        <v>94.5</v>
      </c>
      <c r="G76" s="59"/>
      <c r="H76" s="81">
        <v>82.6875</v>
      </c>
      <c r="I76" s="397">
        <f>H76*1.2</f>
        <v>99.224999999999994</v>
      </c>
      <c r="J76" s="164"/>
      <c r="K76" s="29"/>
      <c r="L76" s="164"/>
      <c r="M76" s="164"/>
      <c r="N76" s="164"/>
      <c r="O76" s="164"/>
      <c r="P76" s="164"/>
    </row>
    <row r="77" spans="2:16" ht="15.65" customHeight="1" thickBot="1">
      <c r="B77" s="107"/>
      <c r="C77" s="619" t="s">
        <v>559</v>
      </c>
      <c r="D77" s="620"/>
      <c r="E77" s="101">
        <v>78.75</v>
      </c>
      <c r="F77" s="398">
        <v>94.5</v>
      </c>
      <c r="G77" s="59"/>
      <c r="H77" s="101">
        <v>82.6875</v>
      </c>
      <c r="I77" s="398">
        <f>H77*1.2</f>
        <v>99.224999999999994</v>
      </c>
      <c r="J77" s="164"/>
      <c r="K77" s="29"/>
      <c r="L77" s="164"/>
      <c r="M77" s="164"/>
      <c r="N77" s="164"/>
      <c r="O77" s="164"/>
      <c r="P77" s="164"/>
    </row>
    <row r="78" spans="2:16" ht="15.5">
      <c r="B78" s="136"/>
      <c r="C78" s="136"/>
      <c r="D78" s="136"/>
      <c r="E78" s="136"/>
      <c r="F78" s="164"/>
      <c r="G78" s="59"/>
      <c r="H78" s="164"/>
      <c r="I78" s="164"/>
      <c r="J78" s="164"/>
      <c r="L78" s="164"/>
      <c r="M78" s="164"/>
      <c r="N78" s="164"/>
      <c r="O78" s="164"/>
    </row>
    <row r="79" spans="2:16" ht="15.5">
      <c r="B79" s="108" t="s">
        <v>212</v>
      </c>
      <c r="C79" s="59"/>
      <c r="D79" s="59"/>
      <c r="E79" s="59"/>
      <c r="F79" s="59"/>
      <c r="G79" s="59"/>
      <c r="H79" s="59"/>
      <c r="I79" s="59"/>
      <c r="J79" s="136"/>
      <c r="K79" s="136"/>
      <c r="L79" s="136"/>
    </row>
    <row r="80" spans="2:16" ht="15" customHeight="1">
      <c r="B80" s="59"/>
      <c r="C80" s="59"/>
      <c r="D80" s="59"/>
      <c r="E80" s="59"/>
      <c r="F80" s="59"/>
      <c r="G80" s="59"/>
      <c r="H80" s="59"/>
      <c r="I80" s="59"/>
      <c r="J80" s="136"/>
      <c r="K80" s="136"/>
      <c r="L80" s="136"/>
    </row>
    <row r="81" spans="2:12" ht="15.5">
      <c r="B81" s="59"/>
      <c r="C81" s="59"/>
      <c r="D81" s="59"/>
      <c r="E81" s="59"/>
      <c r="F81" s="59"/>
      <c r="G81" s="59"/>
      <c r="H81" s="59"/>
      <c r="I81" s="59"/>
      <c r="J81" s="136"/>
      <c r="K81" s="136"/>
      <c r="L81" s="136"/>
    </row>
    <row r="82" spans="2:12" ht="15.5">
      <c r="B82" s="59"/>
      <c r="C82" s="59"/>
      <c r="D82" s="59"/>
      <c r="E82" s="59"/>
      <c r="F82" s="59"/>
      <c r="G82" s="59"/>
      <c r="H82" s="59"/>
      <c r="I82" s="59"/>
      <c r="J82" s="136"/>
      <c r="K82" s="136"/>
      <c r="L82" s="136"/>
    </row>
    <row r="83" spans="2:12" ht="15.5">
      <c r="B83" s="59"/>
      <c r="C83" s="59"/>
      <c r="D83" s="59"/>
      <c r="E83" s="59"/>
      <c r="F83" s="59"/>
      <c r="G83" s="59"/>
      <c r="H83" s="59"/>
      <c r="I83" s="59"/>
      <c r="J83" s="136"/>
      <c r="K83" s="136"/>
      <c r="L83" s="136"/>
    </row>
    <row r="84" spans="2:12" ht="15" customHeight="1">
      <c r="B84" s="59"/>
      <c r="C84" s="59"/>
      <c r="D84" s="59"/>
      <c r="E84" s="59"/>
      <c r="F84" s="59"/>
      <c r="G84" s="59"/>
      <c r="H84" s="59"/>
      <c r="I84" s="59"/>
      <c r="J84" s="136"/>
      <c r="K84" s="136"/>
      <c r="L84" s="136"/>
    </row>
    <row r="85" spans="2:12" ht="15.5">
      <c r="B85" s="59"/>
      <c r="C85" s="59"/>
      <c r="D85" s="59"/>
      <c r="E85" s="59"/>
      <c r="F85" s="59"/>
      <c r="G85" s="59"/>
      <c r="H85" s="59"/>
      <c r="I85" s="59"/>
      <c r="J85" s="136"/>
      <c r="K85" s="136"/>
      <c r="L85" s="136"/>
    </row>
    <row r="86" spans="2:12" ht="15.5">
      <c r="B86" s="59"/>
      <c r="C86" s="59"/>
      <c r="D86" s="59"/>
      <c r="E86" s="59"/>
      <c r="F86" s="59"/>
      <c r="G86" s="59"/>
      <c r="H86" s="59"/>
      <c r="I86" s="59"/>
      <c r="J86" s="136"/>
      <c r="K86" s="136"/>
      <c r="L86" s="136"/>
    </row>
    <row r="87" spans="2:12" ht="15" customHeight="1">
      <c r="B87" s="59"/>
      <c r="C87" s="59"/>
      <c r="D87" s="59"/>
      <c r="E87" s="59"/>
      <c r="F87" s="59"/>
      <c r="G87" s="59"/>
      <c r="H87" s="59"/>
      <c r="I87" s="59"/>
      <c r="J87" s="136"/>
      <c r="K87" s="136"/>
      <c r="L87" s="136"/>
    </row>
    <row r="88" spans="2:12" ht="15.5">
      <c r="B88" s="59"/>
      <c r="C88" s="59"/>
      <c r="D88" s="59"/>
      <c r="E88" s="59"/>
      <c r="F88" s="59"/>
      <c r="G88" s="59"/>
      <c r="H88" s="59"/>
      <c r="I88" s="59"/>
      <c r="J88" s="136"/>
      <c r="K88" s="136"/>
      <c r="L88" s="136"/>
    </row>
    <row r="89" spans="2:12" ht="15.5">
      <c r="B89" s="59"/>
      <c r="C89" s="59"/>
      <c r="D89" s="59"/>
      <c r="E89" s="59"/>
      <c r="F89" s="59"/>
      <c r="G89" s="59"/>
      <c r="H89" s="59"/>
      <c r="I89" s="59"/>
      <c r="J89" s="136"/>
      <c r="K89" s="136"/>
      <c r="L89" s="136"/>
    </row>
    <row r="90" spans="2:12" ht="15" customHeight="1">
      <c r="B90" s="59"/>
      <c r="C90" s="59"/>
      <c r="D90" s="59"/>
      <c r="E90" s="59"/>
      <c r="F90" s="59"/>
      <c r="G90" s="59"/>
      <c r="H90" s="59"/>
      <c r="I90" s="59"/>
      <c r="J90" s="136"/>
      <c r="K90" s="136"/>
      <c r="L90" s="136"/>
    </row>
  </sheetData>
  <mergeCells count="46">
    <mergeCell ref="E51:F51"/>
    <mergeCell ref="H51:I51"/>
    <mergeCell ref="C77:D77"/>
    <mergeCell ref="E71:F72"/>
    <mergeCell ref="H71:I72"/>
    <mergeCell ref="C73:D73"/>
    <mergeCell ref="C74:D74"/>
    <mergeCell ref="C75:D75"/>
    <mergeCell ref="C76:D76"/>
    <mergeCell ref="E37:I37"/>
    <mergeCell ref="E39:F40"/>
    <mergeCell ref="H39:I40"/>
    <mergeCell ref="C43:D43"/>
    <mergeCell ref="C52:D52"/>
    <mergeCell ref="E52:F52"/>
    <mergeCell ref="H52:I52"/>
    <mergeCell ref="C45:D45"/>
    <mergeCell ref="C46:D46"/>
    <mergeCell ref="C47:D47"/>
    <mergeCell ref="C48:D48"/>
    <mergeCell ref="C49:D49"/>
    <mergeCell ref="C50:D50"/>
    <mergeCell ref="E50:F50"/>
    <mergeCell ref="H50:I50"/>
    <mergeCell ref="C51:D51"/>
    <mergeCell ref="C44:D44"/>
    <mergeCell ref="C31:D31"/>
    <mergeCell ref="C32:D32"/>
    <mergeCell ref="C33:D33"/>
    <mergeCell ref="C34:D34"/>
    <mergeCell ref="C35:D35"/>
    <mergeCell ref="C36:D36"/>
    <mergeCell ref="C37:D37"/>
    <mergeCell ref="B23:B24"/>
    <mergeCell ref="C23:D24"/>
    <mergeCell ref="C30:D30"/>
    <mergeCell ref="E4:F5"/>
    <mergeCell ref="H4:I5"/>
    <mergeCell ref="C8:D8"/>
    <mergeCell ref="E21:F22"/>
    <mergeCell ref="H21:I22"/>
    <mergeCell ref="C25:D25"/>
    <mergeCell ref="C26:D26"/>
    <mergeCell ref="C27:D27"/>
    <mergeCell ref="C28:D28"/>
    <mergeCell ref="C29:D29"/>
  </mergeCells>
  <printOptions horizontalCentered="1"/>
  <pageMargins left="0.74803149606299213" right="0.74803149606299213" top="0.98425196850393704" bottom="0.98425196850393704" header="0.51181102362204722" footer="0.51181102362204722"/>
  <pageSetup paperSize="9" scale="45" firstPageNumber="80" orientation="portrait" useFirstPageNumber="1" r:id="rId1"/>
  <headerFooter alignWithMargins="0">
    <oddFooter>&amp;C&amp;"Gill Sans MT Light,Regular"Page 12.23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B2:L49"/>
  <sheetViews>
    <sheetView showGridLines="0" zoomScale="86" zoomScaleNormal="86" zoomScaleSheetLayoutView="85" workbookViewId="0">
      <pane xSplit="3" ySplit="5" topLeftCell="D6" activePane="bottomRight" state="frozen"/>
      <selection pane="topRight" activeCell="D1" sqref="D1"/>
      <selection pane="bottomLeft" activeCell="A6" sqref="A6"/>
      <selection pane="bottomRight" activeCell="G26" sqref="G26:G39"/>
    </sheetView>
  </sheetViews>
  <sheetFormatPr defaultColWidth="9.1796875" defaultRowHeight="15.5"/>
  <cols>
    <col min="1" max="2" width="3.7265625" style="59" customWidth="1"/>
    <col min="3" max="3" width="75.1796875" style="59" customWidth="1"/>
    <col min="4" max="4" width="2.7265625" style="59" customWidth="1"/>
    <col min="5" max="5" width="12.54296875" style="62" customWidth="1"/>
    <col min="6" max="6" width="2.54296875" style="62" customWidth="1"/>
    <col min="7" max="7" width="12.54296875" style="62" customWidth="1"/>
    <col min="8" max="8" width="2.54296875" style="62" customWidth="1"/>
    <col min="9" max="9" width="9" style="62" customWidth="1"/>
    <col min="10" max="10" width="2.453125" style="62" customWidth="1"/>
    <col min="11" max="11" width="12.54296875" style="62" customWidth="1"/>
    <col min="12" max="12" width="2.453125" style="62" customWidth="1"/>
    <col min="13" max="16384" width="9.1796875" style="59"/>
  </cols>
  <sheetData>
    <row r="2" spans="2:12" s="56" customFormat="1" ht="20">
      <c r="B2" s="156" t="s">
        <v>169</v>
      </c>
      <c r="E2" s="57"/>
      <c r="F2" s="57"/>
      <c r="G2" s="57"/>
      <c r="H2" s="57"/>
      <c r="I2" s="57"/>
      <c r="J2" s="57"/>
      <c r="K2" s="57"/>
      <c r="L2" s="57"/>
    </row>
    <row r="3" spans="2:12">
      <c r="E3" s="60" t="s">
        <v>814</v>
      </c>
      <c r="F3" s="57"/>
      <c r="G3" s="60" t="s">
        <v>868</v>
      </c>
      <c r="H3" s="61"/>
      <c r="I3" s="61"/>
      <c r="J3" s="57"/>
      <c r="K3" s="60" t="s">
        <v>868</v>
      </c>
      <c r="L3" s="57"/>
    </row>
    <row r="4" spans="2:12" s="165" customFormat="1" ht="31">
      <c r="E4" s="153" t="s">
        <v>30</v>
      </c>
      <c r="F4" s="57"/>
      <c r="G4" s="153" t="s">
        <v>30</v>
      </c>
      <c r="H4" s="61"/>
      <c r="I4" s="154" t="s">
        <v>29</v>
      </c>
      <c r="J4" s="57"/>
      <c r="K4" s="153" t="s">
        <v>28</v>
      </c>
      <c r="L4" s="57"/>
    </row>
    <row r="5" spans="2:12" s="165" customFormat="1">
      <c r="B5" s="67" t="s">
        <v>701</v>
      </c>
      <c r="E5" s="292" t="s">
        <v>347</v>
      </c>
      <c r="F5" s="58"/>
      <c r="G5" s="292" t="s">
        <v>347</v>
      </c>
      <c r="H5" s="367"/>
      <c r="I5" s="292" t="s">
        <v>348</v>
      </c>
      <c r="J5" s="58"/>
      <c r="K5" s="292" t="s">
        <v>347</v>
      </c>
      <c r="L5" s="57"/>
    </row>
    <row r="6" spans="2:12">
      <c r="B6" s="372" t="s">
        <v>511</v>
      </c>
      <c r="E6" s="250"/>
      <c r="G6" s="217"/>
      <c r="I6" s="282"/>
      <c r="K6" s="294"/>
    </row>
    <row r="7" spans="2:12">
      <c r="C7" s="59" t="s">
        <v>512</v>
      </c>
      <c r="E7" s="252">
        <v>109.14750000000001</v>
      </c>
      <c r="F7" s="69"/>
      <c r="G7" s="302">
        <v>116.24475000000001</v>
      </c>
      <c r="H7" s="65"/>
      <c r="I7" s="282">
        <f>G7*0.2</f>
        <v>23.248950000000004</v>
      </c>
      <c r="J7" s="65"/>
      <c r="K7" s="252">
        <f>SUM(G7:J7)</f>
        <v>139.49370000000002</v>
      </c>
    </row>
    <row r="8" spans="2:12">
      <c r="C8" s="59" t="s">
        <v>513</v>
      </c>
      <c r="E8" s="252">
        <v>97.65</v>
      </c>
      <c r="F8" s="69"/>
      <c r="G8" s="302">
        <v>103.99725000000001</v>
      </c>
      <c r="H8" s="65"/>
      <c r="I8" s="282">
        <v>0</v>
      </c>
      <c r="J8" s="65"/>
      <c r="K8" s="252">
        <f>G8+I8</f>
        <v>103.99725000000001</v>
      </c>
    </row>
    <row r="9" spans="2:12">
      <c r="C9" s="59" t="s">
        <v>514</v>
      </c>
      <c r="E9" s="252">
        <v>18.19125</v>
      </c>
      <c r="F9" s="69"/>
      <c r="G9" s="302">
        <v>19.372350000000001</v>
      </c>
      <c r="H9" s="64"/>
      <c r="I9" s="282">
        <f t="shared" ref="I9:I14" si="0">G9*0.2</f>
        <v>3.8744700000000005</v>
      </c>
      <c r="J9" s="65"/>
      <c r="K9" s="252">
        <f t="shared" ref="K9:K13" si="1">G9+I9</f>
        <v>23.24682</v>
      </c>
    </row>
    <row r="10" spans="2:12">
      <c r="C10" s="59" t="s">
        <v>515</v>
      </c>
      <c r="E10" s="252">
        <v>38.5</v>
      </c>
      <c r="F10" s="69"/>
      <c r="G10" s="302">
        <v>41.002499999999998</v>
      </c>
      <c r="H10" s="65"/>
      <c r="I10" s="282">
        <f t="shared" si="0"/>
        <v>8.2004999999999999</v>
      </c>
      <c r="J10" s="65"/>
      <c r="K10" s="252">
        <f>G10+I10</f>
        <v>49.202999999999996</v>
      </c>
    </row>
    <row r="11" spans="2:12" hidden="1">
      <c r="C11" s="59" t="s">
        <v>577</v>
      </c>
      <c r="E11" s="252">
        <v>3.9474086500000003</v>
      </c>
      <c r="F11" s="69"/>
      <c r="G11" s="302">
        <v>0</v>
      </c>
      <c r="H11" s="65"/>
      <c r="I11" s="282">
        <f t="shared" si="0"/>
        <v>0</v>
      </c>
      <c r="J11" s="65"/>
      <c r="K11" s="252">
        <f>G11+I11</f>
        <v>0</v>
      </c>
    </row>
    <row r="12" spans="2:12">
      <c r="C12" s="59" t="s">
        <v>578</v>
      </c>
      <c r="E12" s="252">
        <v>31.9723677</v>
      </c>
      <c r="F12" s="69"/>
      <c r="G12" s="302">
        <v>34.048049999999996</v>
      </c>
      <c r="H12" s="65"/>
      <c r="I12" s="282">
        <f t="shared" si="0"/>
        <v>6.8096099999999993</v>
      </c>
      <c r="J12" s="65"/>
      <c r="K12" s="252">
        <f t="shared" si="1"/>
        <v>40.857659999999996</v>
      </c>
    </row>
    <row r="13" spans="2:12">
      <c r="C13" s="59" t="s">
        <v>516</v>
      </c>
      <c r="E13" s="252">
        <v>19.95</v>
      </c>
      <c r="F13" s="69"/>
      <c r="G13" s="302">
        <v>21.246749999999999</v>
      </c>
      <c r="H13" s="65"/>
      <c r="I13" s="282">
        <v>0</v>
      </c>
      <c r="J13" s="65"/>
      <c r="K13" s="252">
        <f t="shared" si="1"/>
        <v>21.246749999999999</v>
      </c>
    </row>
    <row r="14" spans="2:12">
      <c r="C14" s="59" t="s">
        <v>517</v>
      </c>
      <c r="E14" s="252">
        <v>30.870000000000005</v>
      </c>
      <c r="F14" s="69"/>
      <c r="G14" s="302">
        <v>32.876550000000002</v>
      </c>
      <c r="H14" s="65"/>
      <c r="I14" s="282">
        <f t="shared" si="0"/>
        <v>6.5753100000000009</v>
      </c>
      <c r="J14" s="65"/>
      <c r="K14" s="252">
        <f>G14+I14</f>
        <v>39.451860000000003</v>
      </c>
    </row>
    <row r="15" spans="2:12" ht="8.25" customHeight="1">
      <c r="E15" s="254"/>
      <c r="F15" s="70"/>
      <c r="G15" s="282"/>
      <c r="H15" s="65"/>
      <c r="I15" s="282"/>
      <c r="J15" s="65"/>
      <c r="K15" s="373"/>
    </row>
    <row r="16" spans="2:12">
      <c r="B16" s="372" t="s">
        <v>518</v>
      </c>
      <c r="E16" s="254"/>
      <c r="F16" s="70"/>
      <c r="G16" s="282"/>
      <c r="H16" s="65"/>
      <c r="I16" s="282"/>
      <c r="J16" s="65"/>
      <c r="K16" s="373"/>
    </row>
    <row r="17" spans="2:11">
      <c r="C17" s="59" t="s">
        <v>512</v>
      </c>
      <c r="E17" s="252">
        <v>150.49650000000003</v>
      </c>
      <c r="F17" s="69"/>
      <c r="G17" s="302">
        <v>160.2825</v>
      </c>
      <c r="H17" s="65"/>
      <c r="I17" s="282">
        <f>G17*0.2</f>
        <v>32.0565</v>
      </c>
      <c r="J17" s="65"/>
      <c r="K17" s="252">
        <f>SUM(G17:J17)</f>
        <v>192.339</v>
      </c>
    </row>
    <row r="18" spans="2:11">
      <c r="C18" s="59" t="s">
        <v>513</v>
      </c>
      <c r="E18" s="252">
        <v>126</v>
      </c>
      <c r="F18" s="69"/>
      <c r="G18" s="302">
        <v>134.19</v>
      </c>
      <c r="H18" s="65"/>
      <c r="I18" s="282">
        <v>0</v>
      </c>
      <c r="J18" s="65"/>
      <c r="K18" s="252">
        <f>G18+I18</f>
        <v>134.19</v>
      </c>
    </row>
    <row r="19" spans="2:11">
      <c r="C19" s="59" t="s">
        <v>514</v>
      </c>
      <c r="E19" s="252">
        <v>18.1965</v>
      </c>
      <c r="F19" s="69"/>
      <c r="G19" s="302">
        <v>19.382999999999999</v>
      </c>
      <c r="H19" s="64"/>
      <c r="I19" s="282">
        <f t="shared" ref="I19:I21" si="2">G19*0.2</f>
        <v>3.8765999999999998</v>
      </c>
      <c r="J19" s="65"/>
      <c r="K19" s="252">
        <f t="shared" ref="K19" si="3">G19+I19</f>
        <v>23.259599999999999</v>
      </c>
    </row>
    <row r="20" spans="2:11">
      <c r="C20" s="59" t="s">
        <v>515</v>
      </c>
      <c r="E20" s="252">
        <v>38.504909624999996</v>
      </c>
      <c r="F20" s="69"/>
      <c r="G20" s="302">
        <v>41.002499999999998</v>
      </c>
      <c r="H20" s="65"/>
      <c r="I20" s="282">
        <f t="shared" si="2"/>
        <v>8.2004999999999999</v>
      </c>
      <c r="J20" s="65"/>
      <c r="K20" s="252">
        <f>G20+I20</f>
        <v>49.202999999999996</v>
      </c>
    </row>
    <row r="21" spans="2:11">
      <c r="C21" s="59" t="s">
        <v>578</v>
      </c>
      <c r="E21" s="252">
        <v>31.9723677</v>
      </c>
      <c r="F21" s="69"/>
      <c r="G21" s="302">
        <v>34.048049999999996</v>
      </c>
      <c r="H21" s="65"/>
      <c r="I21" s="282">
        <f t="shared" si="2"/>
        <v>6.8096099999999993</v>
      </c>
      <c r="J21" s="65"/>
      <c r="K21" s="252">
        <f t="shared" ref="K21:K22" si="4">G21+I21</f>
        <v>40.857659999999996</v>
      </c>
    </row>
    <row r="22" spans="2:11">
      <c r="C22" s="59" t="s">
        <v>516</v>
      </c>
      <c r="E22" s="252">
        <v>19.95</v>
      </c>
      <c r="F22" s="69"/>
      <c r="G22" s="302">
        <v>21.246749999999999</v>
      </c>
      <c r="H22" s="65"/>
      <c r="I22" s="282">
        <v>0</v>
      </c>
      <c r="J22" s="65"/>
      <c r="K22" s="252">
        <f t="shared" si="4"/>
        <v>21.246749999999999</v>
      </c>
    </row>
    <row r="23" spans="2:11">
      <c r="C23" s="59" t="s">
        <v>517</v>
      </c>
      <c r="E23" s="252">
        <v>30.870000000000005</v>
      </c>
      <c r="F23" s="69"/>
      <c r="G23" s="302">
        <v>32.876550000000002</v>
      </c>
      <c r="H23" s="65"/>
      <c r="I23" s="282">
        <f t="shared" ref="I23" si="5">G23*0.2</f>
        <v>6.5753100000000009</v>
      </c>
      <c r="J23" s="65"/>
      <c r="K23" s="252">
        <f>G23+I23</f>
        <v>39.451860000000003</v>
      </c>
    </row>
    <row r="24" spans="2:11">
      <c r="E24" s="252"/>
      <c r="F24" s="69"/>
      <c r="G24" s="302"/>
      <c r="H24" s="65"/>
      <c r="I24" s="282"/>
      <c r="J24" s="65"/>
      <c r="K24" s="252"/>
    </row>
    <row r="25" spans="2:11">
      <c r="B25" s="372" t="s">
        <v>519</v>
      </c>
      <c r="E25" s="252"/>
      <c r="F25" s="69"/>
      <c r="G25" s="302"/>
      <c r="H25" s="65"/>
      <c r="I25" s="282"/>
      <c r="J25" s="65"/>
      <c r="K25" s="252"/>
    </row>
    <row r="26" spans="2:11">
      <c r="C26" s="59" t="s">
        <v>520</v>
      </c>
      <c r="E26" s="252">
        <v>30.868897499999999</v>
      </c>
      <c r="F26" s="69"/>
      <c r="G26" s="302">
        <v>32.876550000000002</v>
      </c>
      <c r="H26" s="65"/>
      <c r="I26" s="282">
        <f t="shared" ref="I26" si="6">G26*0.2</f>
        <v>6.5753100000000009</v>
      </c>
      <c r="J26" s="65"/>
      <c r="K26" s="252">
        <f t="shared" ref="K26:K39" si="7">G26+I26</f>
        <v>39.451860000000003</v>
      </c>
    </row>
    <row r="27" spans="2:11">
      <c r="C27" s="59" t="s">
        <v>521</v>
      </c>
      <c r="E27" s="252">
        <v>20.396294099999999</v>
      </c>
      <c r="F27" s="69"/>
      <c r="G27" s="302">
        <v>21.725999999999999</v>
      </c>
      <c r="H27" s="65"/>
      <c r="I27" s="282">
        <f t="shared" ref="I27" si="8">G27*0.2</f>
        <v>4.3452000000000002</v>
      </c>
      <c r="J27" s="65"/>
      <c r="K27" s="252">
        <f t="shared" si="7"/>
        <v>26.071199999999997</v>
      </c>
    </row>
    <row r="28" spans="2:11">
      <c r="C28" s="59" t="s">
        <v>729</v>
      </c>
      <c r="E28" s="252">
        <v>86.1</v>
      </c>
      <c r="F28" s="69"/>
      <c r="G28" s="302">
        <v>91.696500000000015</v>
      </c>
      <c r="H28" s="65"/>
      <c r="I28" s="282">
        <v>0</v>
      </c>
      <c r="J28" s="65"/>
      <c r="K28" s="252">
        <f t="shared" si="7"/>
        <v>91.696500000000015</v>
      </c>
    </row>
    <row r="29" spans="2:11">
      <c r="C29" s="59" t="s">
        <v>730</v>
      </c>
      <c r="E29" s="252">
        <v>17.850000000000001</v>
      </c>
      <c r="F29" s="69"/>
      <c r="G29" s="302">
        <v>19.010250000000003</v>
      </c>
      <c r="H29" s="65"/>
      <c r="I29" s="282">
        <v>0</v>
      </c>
      <c r="J29" s="65"/>
      <c r="K29" s="252">
        <f t="shared" si="7"/>
        <v>19.010250000000003</v>
      </c>
    </row>
    <row r="30" spans="2:11">
      <c r="C30" s="59" t="s">
        <v>731</v>
      </c>
      <c r="E30" s="252">
        <v>17.850000000000001</v>
      </c>
      <c r="F30" s="69"/>
      <c r="G30" s="302">
        <v>19.010250000000003</v>
      </c>
      <c r="H30" s="65"/>
      <c r="I30" s="282">
        <v>0</v>
      </c>
      <c r="J30" s="65"/>
      <c r="K30" s="252">
        <f t="shared" si="7"/>
        <v>19.010250000000003</v>
      </c>
    </row>
    <row r="31" spans="2:11">
      <c r="C31" s="59" t="s">
        <v>522</v>
      </c>
      <c r="E31" s="252">
        <v>15.43444875</v>
      </c>
      <c r="F31" s="69"/>
      <c r="G31" s="302">
        <v>16.432949999999998</v>
      </c>
      <c r="H31" s="65"/>
      <c r="I31" s="282">
        <f t="shared" ref="I31:I39" si="9">G31*0.2</f>
        <v>3.2865899999999999</v>
      </c>
      <c r="J31" s="65"/>
      <c r="K31" s="252">
        <f t="shared" si="7"/>
        <v>19.719539999999999</v>
      </c>
    </row>
    <row r="32" spans="2:11">
      <c r="C32" s="59" t="s">
        <v>523</v>
      </c>
      <c r="E32" s="252">
        <v>15.43444875</v>
      </c>
      <c r="F32" s="69"/>
      <c r="G32" s="302">
        <v>16.432949999999998</v>
      </c>
      <c r="H32" s="65"/>
      <c r="I32" s="282">
        <f t="shared" si="9"/>
        <v>3.2865899999999999</v>
      </c>
      <c r="J32" s="65"/>
      <c r="K32" s="252">
        <f t="shared" si="7"/>
        <v>19.719539999999999</v>
      </c>
    </row>
    <row r="33" spans="3:12">
      <c r="C33" s="59" t="s">
        <v>524</v>
      </c>
      <c r="E33" s="252">
        <v>15.43444875</v>
      </c>
      <c r="F33" s="69"/>
      <c r="G33" s="302">
        <v>16.432949999999998</v>
      </c>
      <c r="H33" s="65"/>
      <c r="I33" s="282">
        <f t="shared" si="9"/>
        <v>3.2865899999999999</v>
      </c>
      <c r="J33" s="65"/>
      <c r="K33" s="252">
        <f t="shared" si="7"/>
        <v>19.719539999999999</v>
      </c>
    </row>
    <row r="34" spans="3:12">
      <c r="C34" s="59" t="s">
        <v>525</v>
      </c>
      <c r="E34" s="252">
        <v>15.43444875</v>
      </c>
      <c r="F34" s="69"/>
      <c r="G34" s="302">
        <v>16.432949999999998</v>
      </c>
      <c r="H34" s="65"/>
      <c r="I34" s="282">
        <f t="shared" si="9"/>
        <v>3.2865899999999999</v>
      </c>
      <c r="J34" s="65"/>
      <c r="K34" s="252">
        <f t="shared" si="7"/>
        <v>19.719539999999999</v>
      </c>
    </row>
    <row r="35" spans="3:12">
      <c r="C35" s="59" t="s">
        <v>526</v>
      </c>
      <c r="E35" s="252">
        <v>15.43444875</v>
      </c>
      <c r="F35" s="69"/>
      <c r="G35" s="302">
        <v>16.432949999999998</v>
      </c>
      <c r="H35" s="65"/>
      <c r="I35" s="282">
        <f t="shared" si="9"/>
        <v>3.2865899999999999</v>
      </c>
      <c r="J35" s="65"/>
      <c r="K35" s="252">
        <f t="shared" si="7"/>
        <v>19.719539999999999</v>
      </c>
    </row>
    <row r="36" spans="3:12">
      <c r="C36" s="59" t="s">
        <v>527</v>
      </c>
      <c r="E36" s="252">
        <v>15.43444875</v>
      </c>
      <c r="F36" s="69"/>
      <c r="G36" s="302">
        <v>16.432949999999998</v>
      </c>
      <c r="H36" s="65"/>
      <c r="I36" s="282">
        <f t="shared" si="9"/>
        <v>3.2865899999999999</v>
      </c>
      <c r="J36" s="65"/>
      <c r="K36" s="252">
        <f t="shared" si="7"/>
        <v>19.719539999999999</v>
      </c>
    </row>
    <row r="37" spans="3:12">
      <c r="C37" s="59" t="s">
        <v>528</v>
      </c>
      <c r="E37" s="252">
        <v>15.43444875</v>
      </c>
      <c r="F37" s="69"/>
      <c r="G37" s="302">
        <v>16.432949999999998</v>
      </c>
      <c r="H37" s="65"/>
      <c r="I37" s="282">
        <f t="shared" si="9"/>
        <v>3.2865899999999999</v>
      </c>
      <c r="J37" s="65"/>
      <c r="K37" s="252">
        <f t="shared" si="7"/>
        <v>19.719539999999999</v>
      </c>
    </row>
    <row r="38" spans="3:12">
      <c r="C38" s="59" t="s">
        <v>529</v>
      </c>
      <c r="E38" s="252">
        <v>15.43444875</v>
      </c>
      <c r="F38" s="69"/>
      <c r="G38" s="302">
        <v>16.432949999999998</v>
      </c>
      <c r="H38" s="65"/>
      <c r="I38" s="282">
        <f t="shared" si="9"/>
        <v>3.2865899999999999</v>
      </c>
      <c r="J38" s="65"/>
      <c r="K38" s="252">
        <f t="shared" si="7"/>
        <v>19.719539999999999</v>
      </c>
    </row>
    <row r="39" spans="3:12">
      <c r="C39" s="59" t="s">
        <v>530</v>
      </c>
      <c r="E39" s="252">
        <v>25.356948750000004</v>
      </c>
      <c r="F39" s="69"/>
      <c r="G39" s="302">
        <v>27.008399999999998</v>
      </c>
      <c r="H39" s="65"/>
      <c r="I39" s="282">
        <f t="shared" si="9"/>
        <v>5.4016799999999998</v>
      </c>
      <c r="J39" s="65"/>
      <c r="K39" s="252">
        <f t="shared" si="7"/>
        <v>32.410080000000001</v>
      </c>
    </row>
    <row r="40" spans="3:12">
      <c r="E40" s="252"/>
      <c r="F40" s="252"/>
      <c r="G40" s="252"/>
      <c r="H40" s="252"/>
      <c r="I40" s="252"/>
      <c r="J40" s="252"/>
      <c r="K40" s="252"/>
      <c r="L40" s="252"/>
    </row>
    <row r="41" spans="3:12">
      <c r="C41" s="59" t="s">
        <v>579</v>
      </c>
      <c r="E41" s="69"/>
      <c r="F41" s="69"/>
      <c r="G41" s="48"/>
      <c r="H41" s="65"/>
      <c r="I41" s="65"/>
      <c r="J41" s="65"/>
      <c r="K41" s="69"/>
    </row>
    <row r="42" spans="3:12">
      <c r="E42" s="69"/>
      <c r="F42" s="69"/>
      <c r="G42" s="48"/>
      <c r="H42" s="65"/>
      <c r="I42" s="65"/>
      <c r="J42" s="65"/>
      <c r="K42" s="69"/>
    </row>
    <row r="43" spans="3:12">
      <c r="E43" s="70"/>
      <c r="F43" s="70"/>
      <c r="G43" s="65"/>
      <c r="H43" s="65"/>
      <c r="I43" s="65"/>
      <c r="J43" s="65"/>
      <c r="K43" s="71"/>
    </row>
    <row r="44" spans="3:12">
      <c r="E44" s="59"/>
      <c r="F44" s="59"/>
      <c r="G44" s="72"/>
      <c r="K44" s="73"/>
      <c r="L44" s="59"/>
    </row>
    <row r="45" spans="3:12">
      <c r="E45" s="59"/>
      <c r="F45" s="59"/>
      <c r="G45" s="72"/>
      <c r="K45" s="72"/>
      <c r="L45" s="59"/>
    </row>
    <row r="46" spans="3:12">
      <c r="E46" s="59"/>
      <c r="F46" s="59"/>
      <c r="G46" s="72"/>
      <c r="K46" s="72"/>
      <c r="L46" s="59"/>
    </row>
    <row r="47" spans="3:12">
      <c r="E47" s="59"/>
      <c r="F47" s="59"/>
      <c r="G47" s="72"/>
      <c r="K47" s="72"/>
      <c r="L47" s="59"/>
    </row>
    <row r="48" spans="3:12">
      <c r="E48" s="59"/>
      <c r="F48" s="59"/>
      <c r="G48" s="72"/>
      <c r="K48" s="72"/>
      <c r="L48" s="59"/>
    </row>
    <row r="49" spans="7:11" s="59" customFormat="1">
      <c r="G49" s="73"/>
      <c r="H49" s="62"/>
      <c r="I49" s="62"/>
      <c r="J49" s="62"/>
      <c r="K49" s="73"/>
    </row>
  </sheetData>
  <phoneticPr fontId="2" type="noConversion"/>
  <printOptions horizontalCentered="1"/>
  <pageMargins left="0.74803149606299213" right="0.74803149606299213" top="0.98425196850393704" bottom="0.98425196850393704" header="0.51181102362204722" footer="0.51181102362204722"/>
  <pageSetup paperSize="9" scale="75" firstPageNumber="80" orientation="landscape" useFirstPageNumber="1" r:id="rId1"/>
  <headerFooter alignWithMargins="0">
    <oddFooter>&amp;C&amp;"Gill Sans MT Light,Regular"Page 12.4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5435C-2AE5-4469-A055-1AFC8B6195A1}">
  <sheetPr>
    <tabColor rgb="FFFFC000"/>
  </sheetPr>
  <dimension ref="A2:K53"/>
  <sheetViews>
    <sheetView showGridLines="0" zoomScale="86" zoomScaleNormal="86" workbookViewId="0">
      <pane xSplit="3" ySplit="5" topLeftCell="D6" activePane="bottomRight" state="frozen"/>
      <selection activeCell="B35" sqref="B35"/>
      <selection pane="topRight" activeCell="B35" sqref="B35"/>
      <selection pane="bottomLeft" activeCell="B35" sqref="B35"/>
      <selection pane="bottomRight" activeCell="F14" sqref="F14"/>
    </sheetView>
  </sheetViews>
  <sheetFormatPr defaultColWidth="8.7265625" defaultRowHeight="12.5"/>
  <cols>
    <col min="1" max="1" width="1.54296875" style="164" customWidth="1"/>
    <col min="2" max="2" width="94" style="164" customWidth="1"/>
    <col min="3" max="3" width="1.26953125" style="164" customWidth="1"/>
    <col min="4" max="4" width="17.1796875" style="164" bestFit="1" customWidth="1"/>
    <col min="5" max="5" width="2.54296875" style="164" customWidth="1"/>
    <col min="6" max="6" width="22" style="164" bestFit="1" customWidth="1"/>
    <col min="7" max="7" width="2.26953125" style="164" customWidth="1"/>
    <col min="8" max="8" width="9" style="164" customWidth="1"/>
    <col min="9" max="9" width="2.54296875" style="164" customWidth="1"/>
    <col min="10" max="10" width="22" style="164" bestFit="1" customWidth="1"/>
    <col min="11" max="11" width="2.453125" style="164" customWidth="1"/>
    <col min="12" max="16384" width="8.7265625" style="164"/>
  </cols>
  <sheetData>
    <row r="2" spans="1:11" ht="20">
      <c r="B2" s="276" t="s">
        <v>580</v>
      </c>
      <c r="C2" s="56"/>
      <c r="D2" s="57"/>
      <c r="E2" s="57"/>
      <c r="F2" s="57"/>
      <c r="G2" s="277"/>
      <c r="H2" s="57"/>
      <c r="I2" s="57"/>
      <c r="J2" s="57"/>
      <c r="K2" s="57"/>
    </row>
    <row r="3" spans="1:11" ht="15.5">
      <c r="A3" s="59"/>
      <c r="B3" s="59"/>
      <c r="C3" s="59"/>
      <c r="D3" s="60" t="s">
        <v>814</v>
      </c>
      <c r="E3" s="60"/>
      <c r="F3" s="60" t="s">
        <v>868</v>
      </c>
      <c r="G3" s="61"/>
      <c r="H3" s="61"/>
      <c r="I3" s="61"/>
      <c r="J3" s="60" t="s">
        <v>868</v>
      </c>
      <c r="K3" s="57"/>
    </row>
    <row r="4" spans="1:11" s="278" customFormat="1" ht="15.5">
      <c r="A4" s="157"/>
      <c r="B4" s="157"/>
      <c r="C4" s="157"/>
      <c r="D4" s="208" t="s">
        <v>30</v>
      </c>
      <c r="E4" s="60"/>
      <c r="F4" s="208" t="s">
        <v>30</v>
      </c>
      <c r="G4" s="60"/>
      <c r="H4" s="267" t="s">
        <v>29</v>
      </c>
      <c r="I4" s="60"/>
      <c r="J4" s="155" t="s">
        <v>44</v>
      </c>
      <c r="K4" s="57"/>
    </row>
    <row r="5" spans="1:11" ht="15.5">
      <c r="A5" s="165"/>
      <c r="B5" s="165"/>
      <c r="C5" s="165"/>
      <c r="D5" s="279" t="s">
        <v>287</v>
      </c>
      <c r="E5" s="58"/>
      <c r="F5" s="279" t="s">
        <v>287</v>
      </c>
      <c r="G5" s="280"/>
      <c r="H5" s="279" t="s">
        <v>348</v>
      </c>
      <c r="I5" s="58"/>
      <c r="J5" s="279" t="s">
        <v>347</v>
      </c>
      <c r="K5" s="57"/>
    </row>
    <row r="6" spans="1:11" ht="15.5">
      <c r="B6" s="138" t="s">
        <v>580</v>
      </c>
      <c r="D6" s="281"/>
      <c r="E6" s="57"/>
      <c r="F6" s="281"/>
      <c r="G6" s="277"/>
      <c r="H6" s="281"/>
      <c r="I6" s="57"/>
      <c r="J6" s="281"/>
      <c r="K6" s="57"/>
    </row>
    <row r="7" spans="1:11" ht="15.5">
      <c r="B7" s="136" t="s">
        <v>581</v>
      </c>
      <c r="D7" s="250">
        <v>220.5</v>
      </c>
      <c r="E7" s="57"/>
      <c r="F7" s="250">
        <v>234.83</v>
      </c>
      <c r="G7" s="277"/>
      <c r="H7" s="282">
        <v>0</v>
      </c>
      <c r="I7" s="57"/>
      <c r="J7" s="250">
        <f t="shared" ref="J7:J12" si="0">SUM(F7:H7)</f>
        <v>234.83</v>
      </c>
      <c r="K7" s="57"/>
    </row>
    <row r="8" spans="1:11" ht="31">
      <c r="B8" s="471" t="s">
        <v>582</v>
      </c>
      <c r="D8" s="250">
        <v>131.25</v>
      </c>
      <c r="E8" s="57"/>
      <c r="F8" s="250">
        <v>139.78</v>
      </c>
      <c r="G8" s="277"/>
      <c r="H8" s="282">
        <v>0</v>
      </c>
      <c r="I8" s="57"/>
      <c r="J8" s="250">
        <f t="shared" si="0"/>
        <v>139.78</v>
      </c>
      <c r="K8" s="57"/>
    </row>
    <row r="9" spans="1:11" ht="15.5">
      <c r="B9" s="136" t="s">
        <v>583</v>
      </c>
      <c r="D9" s="250">
        <v>220.5</v>
      </c>
      <c r="E9" s="57"/>
      <c r="F9" s="250">
        <v>234.83</v>
      </c>
      <c r="G9" s="277"/>
      <c r="H9" s="282">
        <v>0</v>
      </c>
      <c r="I9" s="57"/>
      <c r="J9" s="250">
        <f t="shared" si="0"/>
        <v>234.83</v>
      </c>
      <c r="K9" s="57"/>
    </row>
    <row r="10" spans="1:11" ht="15.65" customHeight="1">
      <c r="B10" s="471" t="s">
        <v>726</v>
      </c>
      <c r="D10" s="250">
        <v>225.75</v>
      </c>
      <c r="E10" s="57"/>
      <c r="F10" s="250">
        <v>240.42</v>
      </c>
      <c r="G10" s="277"/>
      <c r="H10" s="282">
        <v>0</v>
      </c>
      <c r="I10" s="57"/>
      <c r="J10" s="250">
        <f t="shared" si="0"/>
        <v>240.42</v>
      </c>
      <c r="K10" s="57"/>
    </row>
    <row r="11" spans="1:11" ht="15.5">
      <c r="B11" s="136" t="s">
        <v>584</v>
      </c>
      <c r="D11" s="250">
        <v>131.25</v>
      </c>
      <c r="E11" s="57"/>
      <c r="F11" s="250">
        <v>139.78125</v>
      </c>
      <c r="G11" s="277"/>
      <c r="H11" s="282">
        <v>0</v>
      </c>
      <c r="I11" s="57"/>
      <c r="J11" s="250">
        <f t="shared" si="0"/>
        <v>139.78125</v>
      </c>
      <c r="K11" s="57"/>
    </row>
    <row r="12" spans="1:11" ht="15.5">
      <c r="B12" s="136" t="s">
        <v>727</v>
      </c>
      <c r="D12" s="283">
        <v>220.5</v>
      </c>
      <c r="E12" s="57"/>
      <c r="F12" s="250">
        <v>234.83250000000001</v>
      </c>
      <c r="G12" s="277"/>
      <c r="H12" s="282">
        <v>0</v>
      </c>
      <c r="I12" s="57"/>
      <c r="J12" s="250">
        <f t="shared" si="0"/>
        <v>234.83250000000001</v>
      </c>
      <c r="K12" s="57"/>
    </row>
    <row r="13" spans="1:11" ht="15.5">
      <c r="B13" s="136" t="s">
        <v>585</v>
      </c>
      <c r="D13" s="390" t="s">
        <v>857</v>
      </c>
      <c r="E13" s="57"/>
      <c r="F13" s="390" t="s">
        <v>985</v>
      </c>
      <c r="G13" s="277"/>
      <c r="H13" s="282">
        <v>0</v>
      </c>
      <c r="I13" s="57"/>
      <c r="J13" s="390" t="str">
        <f>F13</f>
        <v>1,878.66 - 3,936.24</v>
      </c>
      <c r="K13" s="57"/>
    </row>
    <row r="14" spans="1:11" ht="15.5">
      <c r="B14" s="136" t="s">
        <v>586</v>
      </c>
      <c r="D14" s="391" t="s">
        <v>986</v>
      </c>
      <c r="E14" s="57"/>
      <c r="F14" s="391" t="s">
        <v>987</v>
      </c>
      <c r="G14" s="277"/>
      <c r="H14" s="282">
        <v>0</v>
      </c>
      <c r="I14" s="57"/>
      <c r="J14" s="391" t="str">
        <f t="shared" ref="J14:J20" si="1">F14</f>
        <v>1,291.58 - 2,583.16</v>
      </c>
      <c r="K14" s="57"/>
    </row>
    <row r="15" spans="1:11" ht="15.5">
      <c r="B15" s="136" t="s">
        <v>592</v>
      </c>
      <c r="D15" s="391" t="s">
        <v>988</v>
      </c>
      <c r="E15" s="57"/>
      <c r="F15" s="391" t="s">
        <v>989</v>
      </c>
      <c r="G15" s="277"/>
      <c r="H15" s="282">
        <v>0</v>
      </c>
      <c r="I15" s="57"/>
      <c r="J15" s="391" t="str">
        <f t="shared" si="1"/>
        <v>978.47 - 2,292.41</v>
      </c>
      <c r="K15" s="57"/>
    </row>
    <row r="16" spans="1:11" ht="15.5">
      <c r="B16" s="136" t="s">
        <v>587</v>
      </c>
      <c r="D16" s="391" t="s">
        <v>858</v>
      </c>
      <c r="E16" s="57"/>
      <c r="F16" s="391" t="s">
        <v>990</v>
      </c>
      <c r="G16" s="277"/>
      <c r="H16" s="282">
        <v>0</v>
      </c>
      <c r="I16" s="57"/>
      <c r="J16" s="391" t="str">
        <f t="shared" si="1"/>
        <v>844.28 - 1,643.83</v>
      </c>
      <c r="K16" s="57"/>
    </row>
    <row r="17" spans="1:11" ht="15.5">
      <c r="B17" s="136" t="s">
        <v>588</v>
      </c>
      <c r="D17" s="391" t="s">
        <v>859</v>
      </c>
      <c r="E17" s="57"/>
      <c r="F17" s="391" t="s">
        <v>991</v>
      </c>
      <c r="G17" s="277"/>
      <c r="H17" s="282">
        <v>0</v>
      </c>
      <c r="I17" s="57"/>
      <c r="J17" s="391" t="str">
        <f t="shared" si="1"/>
        <v>1,291.58 - 1,901.03</v>
      </c>
      <c r="K17" s="57"/>
    </row>
    <row r="18" spans="1:11" ht="15.5">
      <c r="B18" s="136" t="s">
        <v>589</v>
      </c>
      <c r="D18" s="391" t="s">
        <v>992</v>
      </c>
      <c r="E18" s="57"/>
      <c r="F18" s="391" t="s">
        <v>993</v>
      </c>
      <c r="G18" s="277"/>
      <c r="H18" s="282">
        <v>0</v>
      </c>
      <c r="I18" s="57"/>
      <c r="J18" s="391" t="str">
        <f t="shared" si="1"/>
        <v>849.87 - 1,677.38</v>
      </c>
      <c r="K18" s="57"/>
    </row>
    <row r="19" spans="1:11" ht="15.5">
      <c r="B19" s="471" t="s">
        <v>590</v>
      </c>
      <c r="D19" s="391" t="s">
        <v>860</v>
      </c>
      <c r="E19" s="57"/>
      <c r="F19" s="391" t="s">
        <v>994</v>
      </c>
      <c r="G19" s="277"/>
      <c r="H19" s="282">
        <v>0</v>
      </c>
      <c r="I19" s="57"/>
      <c r="J19" s="391" t="str">
        <f t="shared" si="1"/>
        <v>229.24 - 1,761.24</v>
      </c>
      <c r="K19" s="57"/>
    </row>
    <row r="20" spans="1:11" ht="15.5">
      <c r="B20" s="136" t="s">
        <v>591</v>
      </c>
      <c r="D20" s="391" t="s">
        <v>861</v>
      </c>
      <c r="E20" s="57"/>
      <c r="F20" s="391" t="s">
        <v>995</v>
      </c>
      <c r="G20" s="277"/>
      <c r="H20" s="282">
        <v>0</v>
      </c>
      <c r="I20" s="57"/>
      <c r="J20" s="391" t="str">
        <f t="shared" si="1"/>
        <v>939.33 - 1,291.58</v>
      </c>
      <c r="K20" s="57"/>
    </row>
    <row r="21" spans="1:11" ht="15.5">
      <c r="B21" s="136"/>
      <c r="D21" s="250"/>
      <c r="E21" s="57"/>
      <c r="F21" s="250"/>
      <c r="G21" s="277"/>
      <c r="H21" s="282"/>
      <c r="I21" s="57"/>
      <c r="J21" s="250"/>
      <c r="K21" s="57"/>
    </row>
    <row r="22" spans="1:11" ht="15.5">
      <c r="B22" s="136" t="s">
        <v>593</v>
      </c>
      <c r="D22" s="250"/>
      <c r="E22" s="57"/>
      <c r="F22" s="250"/>
      <c r="G22" s="277"/>
      <c r="H22" s="282"/>
      <c r="I22" s="57"/>
      <c r="J22" s="250"/>
      <c r="K22" s="57"/>
    </row>
    <row r="23" spans="1:11" ht="7.5" customHeight="1">
      <c r="D23" s="250"/>
      <c r="E23" s="57"/>
      <c r="F23" s="250"/>
      <c r="G23" s="277"/>
      <c r="H23" s="282"/>
      <c r="I23" s="57"/>
      <c r="J23" s="250"/>
      <c r="K23" s="57"/>
    </row>
    <row r="24" spans="1:11" ht="15.5">
      <c r="B24" s="138" t="s">
        <v>594</v>
      </c>
      <c r="C24" s="136"/>
      <c r="D24" s="250"/>
      <c r="E24" s="57"/>
      <c r="F24" s="250"/>
      <c r="G24" s="277"/>
      <c r="H24" s="282"/>
      <c r="I24" s="57"/>
      <c r="J24" s="250"/>
      <c r="K24" s="57"/>
    </row>
    <row r="25" spans="1:11" ht="15.5">
      <c r="A25" s="136"/>
      <c r="B25" s="136" t="s">
        <v>595</v>
      </c>
      <c r="C25" s="136"/>
      <c r="D25" s="250">
        <v>10</v>
      </c>
      <c r="E25" s="57"/>
      <c r="F25" s="250">
        <v>10</v>
      </c>
      <c r="G25" s="277"/>
      <c r="H25" s="282">
        <v>0</v>
      </c>
      <c r="I25" s="57"/>
      <c r="J25" s="250">
        <f>SUM(F25:H25)</f>
        <v>10</v>
      </c>
      <c r="K25" s="57"/>
    </row>
    <row r="26" spans="1:11" ht="15.5">
      <c r="A26" s="136"/>
      <c r="B26" s="471" t="s">
        <v>596</v>
      </c>
      <c r="C26" s="136"/>
      <c r="D26" s="250">
        <v>5</v>
      </c>
      <c r="E26" s="57"/>
      <c r="F26" s="250">
        <v>5</v>
      </c>
      <c r="G26" s="277"/>
      <c r="H26" s="282">
        <v>0</v>
      </c>
      <c r="I26" s="57"/>
      <c r="J26" s="250">
        <v>5</v>
      </c>
      <c r="K26" s="57"/>
    </row>
    <row r="27" spans="1:11" ht="15.5">
      <c r="A27" s="136"/>
      <c r="B27" s="136" t="s">
        <v>597</v>
      </c>
      <c r="C27" s="136"/>
      <c r="D27" s="250">
        <v>20</v>
      </c>
      <c r="E27" s="57"/>
      <c r="F27" s="250">
        <v>20</v>
      </c>
      <c r="G27" s="277"/>
      <c r="H27" s="282">
        <v>0</v>
      </c>
      <c r="I27" s="57"/>
      <c r="J27" s="250">
        <f>SUM(F27:H27)</f>
        <v>20</v>
      </c>
      <c r="K27" s="57"/>
    </row>
    <row r="28" spans="1:11" ht="15.5">
      <c r="A28" s="136"/>
      <c r="B28" s="471" t="s">
        <v>598</v>
      </c>
      <c r="C28" s="136"/>
      <c r="D28" s="250">
        <v>1.5</v>
      </c>
      <c r="E28" s="57"/>
      <c r="F28" s="250">
        <v>1.5</v>
      </c>
      <c r="G28" s="277"/>
      <c r="H28" s="282">
        <v>0</v>
      </c>
      <c r="I28" s="57"/>
      <c r="J28" s="250">
        <v>1.5</v>
      </c>
      <c r="K28" s="57"/>
    </row>
    <row r="29" spans="1:11" ht="15.5">
      <c r="A29" s="136"/>
      <c r="B29" s="136" t="s">
        <v>599</v>
      </c>
      <c r="C29" s="136"/>
      <c r="D29" s="250">
        <v>10</v>
      </c>
      <c r="E29" s="57"/>
      <c r="F29" s="250">
        <v>10</v>
      </c>
      <c r="G29" s="277"/>
      <c r="H29" s="282">
        <v>0</v>
      </c>
      <c r="I29" s="57"/>
      <c r="J29" s="250">
        <f>SUM(F29:H29)</f>
        <v>10</v>
      </c>
      <c r="K29" s="57"/>
    </row>
    <row r="30" spans="1:11" ht="15.5">
      <c r="A30" s="136"/>
      <c r="B30" s="136" t="s">
        <v>600</v>
      </c>
      <c r="C30" s="136"/>
      <c r="D30" s="250">
        <v>5</v>
      </c>
      <c r="E30" s="57"/>
      <c r="F30" s="250">
        <v>5</v>
      </c>
      <c r="G30" s="277"/>
      <c r="H30" s="282">
        <v>0</v>
      </c>
      <c r="I30" s="57"/>
      <c r="J30" s="250">
        <f>SUM(F30:H30)</f>
        <v>5</v>
      </c>
      <c r="K30" s="57"/>
    </row>
    <row r="31" spans="1:11" ht="15.5">
      <c r="A31" s="136"/>
      <c r="B31" s="136" t="s">
        <v>601</v>
      </c>
      <c r="C31" s="136"/>
      <c r="D31" s="250">
        <v>20</v>
      </c>
      <c r="E31" s="57"/>
      <c r="F31" s="250">
        <v>20</v>
      </c>
      <c r="G31" s="277"/>
      <c r="H31" s="282">
        <v>0</v>
      </c>
      <c r="I31" s="57"/>
      <c r="J31" s="250">
        <f>SUM(F31:H31)</f>
        <v>20</v>
      </c>
      <c r="K31" s="57"/>
    </row>
    <row r="32" spans="1:11" ht="15.5">
      <c r="A32" s="136"/>
      <c r="B32" s="136" t="s">
        <v>602</v>
      </c>
      <c r="C32" s="136"/>
      <c r="D32" s="250">
        <v>1.5</v>
      </c>
      <c r="E32" s="57"/>
      <c r="F32" s="250">
        <v>1.5</v>
      </c>
      <c r="G32" s="277"/>
      <c r="H32" s="282">
        <v>0</v>
      </c>
      <c r="I32" s="57"/>
      <c r="J32" s="250">
        <f>SUM(F32:H32)</f>
        <v>1.5</v>
      </c>
      <c r="K32" s="57"/>
    </row>
    <row r="33" spans="1:11" ht="31">
      <c r="A33" s="136"/>
      <c r="B33" s="471" t="s">
        <v>603</v>
      </c>
      <c r="C33" s="136"/>
      <c r="D33" s="250">
        <v>0.2</v>
      </c>
      <c r="E33" s="57"/>
      <c r="F33" s="250">
        <v>0.2</v>
      </c>
      <c r="G33" s="277"/>
      <c r="H33" s="282">
        <v>0</v>
      </c>
      <c r="I33" s="57"/>
      <c r="J33" s="250">
        <v>0.2</v>
      </c>
      <c r="K33" s="57"/>
    </row>
    <row r="34" spans="1:11" ht="15.5">
      <c r="A34" s="136"/>
      <c r="B34" s="136" t="s">
        <v>604</v>
      </c>
      <c r="C34" s="136"/>
      <c r="D34" s="250">
        <v>10</v>
      </c>
      <c r="E34" s="57"/>
      <c r="F34" s="250">
        <v>10</v>
      </c>
      <c r="G34" s="277"/>
      <c r="H34" s="282">
        <v>0</v>
      </c>
      <c r="I34" s="57"/>
      <c r="J34" s="250">
        <f>SUM(F34:H34)</f>
        <v>10</v>
      </c>
      <c r="K34" s="57"/>
    </row>
    <row r="35" spans="1:11" ht="31">
      <c r="A35" s="136"/>
      <c r="B35" s="471" t="s">
        <v>605</v>
      </c>
      <c r="C35" s="136"/>
      <c r="D35" s="250">
        <v>2</v>
      </c>
      <c r="E35" s="57"/>
      <c r="F35" s="250">
        <v>2</v>
      </c>
      <c r="G35" s="62"/>
      <c r="H35" s="282">
        <v>0</v>
      </c>
      <c r="I35" s="65"/>
      <c r="J35" s="250">
        <v>2</v>
      </c>
      <c r="K35" s="284"/>
    </row>
    <row r="36" spans="1:11" ht="15.5">
      <c r="A36" s="136"/>
      <c r="B36" s="136" t="s">
        <v>606</v>
      </c>
      <c r="C36" s="136"/>
      <c r="D36" s="250">
        <v>1</v>
      </c>
      <c r="E36" s="62"/>
      <c r="F36" s="250">
        <v>1</v>
      </c>
      <c r="G36" s="62"/>
      <c r="H36" s="282">
        <v>0</v>
      </c>
      <c r="I36" s="65"/>
      <c r="J36" s="250">
        <f>SUM(F36:H36)</f>
        <v>1</v>
      </c>
      <c r="K36" s="284"/>
    </row>
    <row r="37" spans="1:11" ht="15.5">
      <c r="A37" s="136"/>
      <c r="B37" s="136"/>
      <c r="C37" s="136"/>
      <c r="D37" s="250"/>
      <c r="E37" s="62"/>
      <c r="F37" s="250"/>
      <c r="G37" s="62"/>
      <c r="H37" s="282"/>
      <c r="I37" s="65"/>
      <c r="J37" s="250"/>
      <c r="K37" s="62"/>
    </row>
    <row r="38" spans="1:11" ht="15.5">
      <c r="A38" s="136"/>
      <c r="B38" s="136"/>
      <c r="C38" s="136"/>
      <c r="D38" s="62"/>
      <c r="E38" s="62"/>
      <c r="F38" s="62"/>
      <c r="G38" s="62"/>
      <c r="H38" s="65"/>
      <c r="I38" s="65"/>
      <c r="J38" s="62"/>
      <c r="K38" s="62"/>
    </row>
    <row r="39" spans="1:11" ht="15.5">
      <c r="A39" s="136"/>
      <c r="B39" s="136"/>
      <c r="C39" s="136"/>
      <c r="D39" s="62"/>
      <c r="E39" s="62"/>
      <c r="F39" s="62"/>
      <c r="G39" s="62"/>
      <c r="H39" s="65"/>
      <c r="I39" s="65"/>
      <c r="J39" s="62"/>
      <c r="K39" s="62"/>
    </row>
    <row r="40" spans="1:11" ht="15.5">
      <c r="A40" s="136"/>
      <c r="B40" s="136"/>
      <c r="C40" s="136"/>
      <c r="D40" s="62"/>
      <c r="E40" s="62"/>
      <c r="F40" s="62"/>
      <c r="G40" s="62"/>
      <c r="H40" s="65"/>
      <c r="I40" s="65"/>
      <c r="J40" s="62"/>
      <c r="K40" s="62"/>
    </row>
    <row r="41" spans="1:11" ht="15.5">
      <c r="A41" s="136"/>
      <c r="B41" s="136"/>
      <c r="C41" s="136"/>
      <c r="D41" s="62"/>
      <c r="E41" s="62"/>
      <c r="F41" s="62"/>
      <c r="G41" s="62"/>
      <c r="H41" s="65"/>
      <c r="I41" s="65"/>
      <c r="J41" s="62"/>
      <c r="K41" s="62"/>
    </row>
    <row r="42" spans="1:11" ht="15.5">
      <c r="A42" s="136"/>
      <c r="B42" s="136"/>
      <c r="C42" s="136"/>
      <c r="D42" s="136"/>
      <c r="E42" s="136"/>
      <c r="F42" s="136"/>
      <c r="G42" s="136"/>
      <c r="H42" s="65"/>
      <c r="I42" s="65"/>
      <c r="J42" s="136"/>
      <c r="K42" s="136"/>
    </row>
    <row r="43" spans="1:11" ht="15.5">
      <c r="A43" s="136"/>
      <c r="B43" s="136"/>
      <c r="C43" s="136"/>
      <c r="D43" s="136"/>
      <c r="E43" s="136"/>
      <c r="F43" s="136"/>
      <c r="G43" s="136"/>
      <c r="H43" s="65"/>
      <c r="I43" s="65"/>
      <c r="J43" s="136"/>
      <c r="K43" s="136"/>
    </row>
    <row r="44" spans="1:11" ht="15.5">
      <c r="A44" s="136"/>
      <c r="B44" s="136"/>
      <c r="C44" s="136"/>
      <c r="D44" s="136"/>
      <c r="E44" s="136"/>
      <c r="F44" s="136"/>
      <c r="G44" s="136"/>
      <c r="H44" s="65"/>
      <c r="I44" s="65"/>
      <c r="J44" s="136"/>
      <c r="K44" s="136"/>
    </row>
    <row r="45" spans="1:11" ht="15.5">
      <c r="A45" s="136"/>
      <c r="B45" s="136"/>
      <c r="C45" s="136"/>
      <c r="D45" s="136"/>
      <c r="E45" s="136"/>
      <c r="F45" s="136"/>
      <c r="G45" s="136"/>
      <c r="H45" s="136"/>
      <c r="I45" s="136"/>
      <c r="J45" s="136"/>
      <c r="K45" s="136"/>
    </row>
    <row r="46" spans="1:11" ht="15.5">
      <c r="A46" s="136"/>
      <c r="B46" s="136"/>
      <c r="C46" s="136"/>
      <c r="D46" s="136"/>
      <c r="E46" s="136"/>
      <c r="F46" s="136"/>
      <c r="G46" s="136"/>
      <c r="H46" s="136"/>
      <c r="I46" s="136"/>
      <c r="J46" s="136"/>
      <c r="K46" s="136"/>
    </row>
    <row r="47" spans="1:11" ht="15.5">
      <c r="A47" s="136"/>
      <c r="B47" s="136"/>
      <c r="C47" s="136"/>
      <c r="D47" s="136"/>
      <c r="E47" s="136"/>
      <c r="F47" s="136"/>
      <c r="G47" s="136"/>
      <c r="H47" s="136"/>
      <c r="I47" s="136"/>
      <c r="J47" s="136"/>
      <c r="K47" s="136"/>
    </row>
    <row r="48" spans="1:11" ht="15.5">
      <c r="A48" s="136"/>
      <c r="B48" s="136"/>
      <c r="C48" s="136"/>
      <c r="D48" s="136"/>
      <c r="E48" s="136"/>
      <c r="F48" s="136"/>
      <c r="G48" s="136"/>
      <c r="H48" s="136"/>
      <c r="I48" s="136"/>
      <c r="J48" s="136"/>
      <c r="K48" s="136"/>
    </row>
    <row r="49" spans="1:11" ht="15.5">
      <c r="A49" s="136"/>
      <c r="B49" s="136"/>
      <c r="C49" s="136"/>
      <c r="D49" s="136"/>
      <c r="E49" s="136"/>
      <c r="F49" s="136"/>
      <c r="G49" s="136"/>
      <c r="H49" s="136"/>
      <c r="I49" s="136"/>
      <c r="J49" s="136"/>
      <c r="K49" s="136"/>
    </row>
    <row r="50" spans="1:11" ht="15.5">
      <c r="A50" s="136"/>
      <c r="B50" s="136"/>
      <c r="C50" s="136"/>
      <c r="D50" s="136"/>
      <c r="E50" s="136"/>
      <c r="F50" s="136"/>
      <c r="G50" s="136"/>
      <c r="H50" s="136"/>
      <c r="I50" s="136"/>
      <c r="J50" s="136"/>
      <c r="K50" s="136"/>
    </row>
    <row r="51" spans="1:11" ht="15.5">
      <c r="A51" s="136"/>
      <c r="B51" s="136"/>
      <c r="C51" s="136"/>
      <c r="D51" s="136"/>
      <c r="E51" s="136"/>
      <c r="F51" s="136"/>
      <c r="G51" s="136"/>
      <c r="H51" s="136"/>
      <c r="I51" s="136"/>
      <c r="J51" s="136"/>
      <c r="K51" s="136"/>
    </row>
    <row r="52" spans="1:11" ht="15.5">
      <c r="A52" s="136"/>
      <c r="B52" s="136"/>
      <c r="C52" s="136"/>
      <c r="D52" s="136"/>
      <c r="E52" s="136"/>
      <c r="F52" s="136"/>
      <c r="G52" s="136"/>
      <c r="H52" s="136"/>
      <c r="I52" s="136"/>
      <c r="J52" s="136"/>
      <c r="K52" s="136"/>
    </row>
    <row r="53" spans="1:11" ht="15.5">
      <c r="A53" s="136"/>
      <c r="B53" s="136"/>
      <c r="C53" s="136"/>
      <c r="D53" s="136"/>
      <c r="E53" s="136"/>
      <c r="F53" s="136"/>
      <c r="G53" s="136"/>
      <c r="H53" s="136"/>
      <c r="I53" s="136"/>
      <c r="J53" s="136"/>
      <c r="K53" s="13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03B12-25DF-4E99-B2EE-6A9582FBDB5F}">
  <sheetPr>
    <tabColor rgb="FF00B0F0"/>
  </sheetPr>
  <dimension ref="B1:M80"/>
  <sheetViews>
    <sheetView showGridLines="0" zoomScale="87" zoomScaleNormal="87" workbookViewId="0">
      <pane xSplit="3" ySplit="5" topLeftCell="D45" activePane="bottomRight" state="frozen"/>
      <selection activeCell="B35" sqref="B35"/>
      <selection pane="topRight" activeCell="B35" sqref="B35"/>
      <selection pane="bottomLeft" activeCell="B35" sqref="B35"/>
      <selection pane="bottomRight" activeCell="F11" sqref="F11"/>
    </sheetView>
  </sheetViews>
  <sheetFormatPr defaultColWidth="8.7265625" defaultRowHeight="12.5"/>
  <cols>
    <col min="1" max="1" width="3" style="164" customWidth="1"/>
    <col min="2" max="2" width="3.54296875" style="164" customWidth="1"/>
    <col min="3" max="3" width="82" style="164" bestFit="1" customWidth="1"/>
    <col min="4" max="4" width="15.81640625" style="164" customWidth="1"/>
    <col min="5" max="5" width="2.7265625" style="164" customWidth="1"/>
    <col min="6" max="6" width="21" style="164" bestFit="1" customWidth="1"/>
    <col min="7" max="7" width="2.26953125" style="164" customWidth="1"/>
    <col min="8" max="8" width="8.7265625" style="164"/>
    <col min="9" max="9" width="2.54296875" style="164" customWidth="1"/>
    <col min="10" max="10" width="15.7265625" style="164" bestFit="1" customWidth="1"/>
    <col min="11" max="11" width="2.81640625" style="164" customWidth="1"/>
    <col min="12" max="16384" width="8.7265625" style="164"/>
  </cols>
  <sheetData>
    <row r="1" spans="2:10" ht="8.25" customHeight="1"/>
    <row r="2" spans="2:10" ht="20">
      <c r="B2" s="159" t="s">
        <v>813</v>
      </c>
    </row>
    <row r="3" spans="2:10" ht="15.5">
      <c r="B3" s="59"/>
      <c r="C3" s="59"/>
      <c r="D3" s="60" t="s">
        <v>814</v>
      </c>
      <c r="E3" s="60"/>
      <c r="F3" s="60" t="s">
        <v>868</v>
      </c>
      <c r="G3" s="61"/>
      <c r="H3" s="61"/>
      <c r="I3" s="61"/>
      <c r="J3" s="60" t="s">
        <v>868</v>
      </c>
    </row>
    <row r="4" spans="2:10" ht="15.5">
      <c r="B4" s="165"/>
      <c r="C4" s="165"/>
      <c r="D4" s="208" t="s">
        <v>30</v>
      </c>
      <c r="E4" s="60"/>
      <c r="F4" s="208" t="s">
        <v>30</v>
      </c>
      <c r="G4" s="60"/>
      <c r="H4" s="267" t="s">
        <v>29</v>
      </c>
      <c r="I4" s="60"/>
      <c r="J4" s="155" t="s">
        <v>44</v>
      </c>
    </row>
    <row r="5" spans="2:10" ht="15.5">
      <c r="B5" s="138"/>
      <c r="C5" s="165"/>
      <c r="D5" s="279" t="s">
        <v>287</v>
      </c>
      <c r="E5" s="58"/>
      <c r="F5" s="279" t="s">
        <v>287</v>
      </c>
      <c r="G5" s="280"/>
      <c r="H5" s="279" t="s">
        <v>348</v>
      </c>
      <c r="I5" s="58"/>
      <c r="J5" s="279" t="s">
        <v>347</v>
      </c>
    </row>
    <row r="6" spans="2:10" ht="15.5">
      <c r="B6" s="138" t="s">
        <v>42</v>
      </c>
      <c r="C6" s="136"/>
      <c r="D6" s="394"/>
      <c r="E6" s="393"/>
      <c r="F6" s="394"/>
      <c r="H6" s="215"/>
      <c r="J6" s="394"/>
    </row>
    <row r="7" spans="2:10" ht="15.5">
      <c r="C7" s="136" t="s">
        <v>996</v>
      </c>
      <c r="D7" s="391" t="s">
        <v>997</v>
      </c>
      <c r="E7" s="393"/>
      <c r="F7" s="391" t="s">
        <v>998</v>
      </c>
      <c r="H7" s="285" t="s">
        <v>100</v>
      </c>
      <c r="J7" s="252" t="str">
        <f>F7</f>
        <v>925 - 2,175</v>
      </c>
    </row>
    <row r="8" spans="2:10" ht="15.5">
      <c r="C8" s="136" t="s">
        <v>612</v>
      </c>
      <c r="D8" s="391">
        <v>551.25</v>
      </c>
      <c r="E8" s="393"/>
      <c r="F8" s="505">
        <v>575</v>
      </c>
      <c r="H8" s="285" t="s">
        <v>100</v>
      </c>
      <c r="J8" s="252">
        <f t="shared" ref="J8:J17" si="0">F8</f>
        <v>575</v>
      </c>
    </row>
    <row r="9" spans="2:10" ht="15.5">
      <c r="C9" s="136" t="s">
        <v>613</v>
      </c>
      <c r="D9" s="391" t="s">
        <v>862</v>
      </c>
      <c r="E9" s="393"/>
      <c r="F9" s="391" t="s">
        <v>999</v>
      </c>
      <c r="H9" s="285" t="s">
        <v>100</v>
      </c>
      <c r="J9" s="252" t="str">
        <f t="shared" si="0"/>
        <v>1,850 - 4,350</v>
      </c>
    </row>
    <row r="10" spans="2:10" ht="15.5">
      <c r="C10" s="136" t="s">
        <v>614</v>
      </c>
      <c r="D10" s="391" t="s">
        <v>863</v>
      </c>
      <c r="E10" s="393"/>
      <c r="F10" s="391" t="s">
        <v>1000</v>
      </c>
      <c r="H10" s="285" t="s">
        <v>100</v>
      </c>
      <c r="J10" s="252" t="str">
        <f t="shared" si="0"/>
        <v>2,450 - 5,825</v>
      </c>
    </row>
    <row r="11" spans="2:10" ht="15.5">
      <c r="C11" s="136" t="s">
        <v>587</v>
      </c>
      <c r="D11" s="391">
        <v>551.25</v>
      </c>
      <c r="E11" s="393"/>
      <c r="F11" s="505">
        <v>575</v>
      </c>
      <c r="H11" s="285" t="s">
        <v>100</v>
      </c>
      <c r="J11" s="252">
        <f t="shared" si="0"/>
        <v>575</v>
      </c>
    </row>
    <row r="12" spans="2:10" ht="15.5">
      <c r="C12" s="136" t="s">
        <v>585</v>
      </c>
      <c r="D12" s="390" t="s">
        <v>864</v>
      </c>
      <c r="E12" s="393"/>
      <c r="F12" s="390" t="s">
        <v>1001</v>
      </c>
      <c r="H12" s="285" t="s">
        <v>100</v>
      </c>
      <c r="J12" s="252" t="str">
        <f t="shared" si="0"/>
        <v>1,800 - 5,600</v>
      </c>
    </row>
    <row r="13" spans="2:10" ht="15.5">
      <c r="C13" s="136" t="s">
        <v>586</v>
      </c>
      <c r="D13" s="391" t="s">
        <v>865</v>
      </c>
      <c r="E13" s="393"/>
      <c r="F13" s="391" t="s">
        <v>1002</v>
      </c>
      <c r="H13" s="285" t="s">
        <v>100</v>
      </c>
      <c r="J13" s="252" t="str">
        <f t="shared" si="0"/>
        <v>1,225 - 5,600</v>
      </c>
    </row>
    <row r="14" spans="2:10" ht="15.5">
      <c r="C14" s="136" t="s">
        <v>589</v>
      </c>
      <c r="D14" s="391" t="s">
        <v>866</v>
      </c>
      <c r="E14" s="393"/>
      <c r="F14" s="391" t="s">
        <v>1003</v>
      </c>
      <c r="H14" s="285" t="s">
        <v>100</v>
      </c>
      <c r="J14" s="252" t="str">
        <f t="shared" si="0"/>
        <v>800 - 1,575</v>
      </c>
    </row>
    <row r="15" spans="2:10" ht="31">
      <c r="C15" s="471" t="s">
        <v>590</v>
      </c>
      <c r="D15" s="252" t="s">
        <v>867</v>
      </c>
      <c r="E15" s="393"/>
      <c r="F15" s="252" t="s">
        <v>1004</v>
      </c>
      <c r="H15" s="285" t="s">
        <v>100</v>
      </c>
      <c r="J15" s="252" t="str">
        <f t="shared" si="0"/>
        <v>1,675 - 5,600</v>
      </c>
    </row>
    <row r="16" spans="2:10" ht="15.5">
      <c r="C16" s="136" t="s">
        <v>591</v>
      </c>
      <c r="D16" s="391" t="s">
        <v>728</v>
      </c>
      <c r="E16" s="393"/>
      <c r="F16" s="391" t="s">
        <v>1005</v>
      </c>
      <c r="H16" s="285" t="s">
        <v>100</v>
      </c>
      <c r="J16" s="252" t="str">
        <f t="shared" si="0"/>
        <v>900 - 1,225</v>
      </c>
    </row>
    <row r="17" spans="2:10" ht="15.5">
      <c r="C17" s="136" t="s">
        <v>588</v>
      </c>
      <c r="D17" s="391" t="s">
        <v>865</v>
      </c>
      <c r="E17" s="393"/>
      <c r="F17" s="391" t="s">
        <v>1006</v>
      </c>
      <c r="H17" s="285" t="s">
        <v>100</v>
      </c>
      <c r="J17" s="252" t="str">
        <f t="shared" si="0"/>
        <v>1,225 - 5600</v>
      </c>
    </row>
    <row r="18" spans="2:10" ht="15.5">
      <c r="C18" s="136" t="s">
        <v>635</v>
      </c>
      <c r="D18" s="391"/>
      <c r="E18" s="393"/>
      <c r="F18" s="391"/>
      <c r="H18" s="215"/>
      <c r="J18" s="394"/>
    </row>
    <row r="19" spans="2:10" ht="10.5" customHeight="1">
      <c r="C19" s="136"/>
      <c r="D19" s="391"/>
      <c r="E19" s="393"/>
      <c r="F19" s="391"/>
      <c r="H19" s="215"/>
      <c r="J19" s="394"/>
    </row>
    <row r="20" spans="2:10" ht="15.5">
      <c r="B20" s="138" t="s">
        <v>616</v>
      </c>
      <c r="C20" s="136"/>
      <c r="D20" s="394"/>
      <c r="E20" s="393"/>
      <c r="F20" s="394"/>
      <c r="H20" s="215"/>
      <c r="J20" s="394"/>
    </row>
    <row r="21" spans="2:10" ht="15.5">
      <c r="B21" s="136"/>
      <c r="C21" s="287" t="s">
        <v>615</v>
      </c>
      <c r="D21" s="394"/>
      <c r="E21" s="393"/>
      <c r="F21" s="394"/>
      <c r="H21" s="215"/>
      <c r="J21" s="394"/>
    </row>
    <row r="22" spans="2:10" ht="15.5">
      <c r="B22" s="136"/>
      <c r="C22" s="144" t="s">
        <v>617</v>
      </c>
      <c r="D22" s="392">
        <v>110.25</v>
      </c>
      <c r="E22" s="393"/>
      <c r="F22" s="392">
        <v>125</v>
      </c>
      <c r="H22" s="285" t="s">
        <v>100</v>
      </c>
      <c r="J22" s="252">
        <f t="shared" ref="J22:J23" si="1">SUM(F22:I22)</f>
        <v>125</v>
      </c>
    </row>
    <row r="23" spans="2:10" ht="15.5">
      <c r="B23" s="136"/>
      <c r="C23" s="144" t="s">
        <v>618</v>
      </c>
      <c r="D23" s="392">
        <v>220.5</v>
      </c>
      <c r="E23" s="393"/>
      <c r="F23" s="392">
        <v>225</v>
      </c>
      <c r="H23" s="285" t="s">
        <v>100</v>
      </c>
      <c r="J23" s="252">
        <f t="shared" si="1"/>
        <v>225</v>
      </c>
    </row>
    <row r="24" spans="2:10" ht="9.75" customHeight="1">
      <c r="B24" s="136"/>
      <c r="C24" s="136"/>
      <c r="D24" s="392"/>
      <c r="E24" s="393"/>
      <c r="F24" s="392"/>
      <c r="H24" s="286"/>
      <c r="J24" s="392"/>
    </row>
    <row r="25" spans="2:10" ht="15.5">
      <c r="B25" s="136"/>
      <c r="C25" s="138" t="s">
        <v>620</v>
      </c>
      <c r="D25" s="392"/>
      <c r="E25" s="393"/>
      <c r="F25" s="392"/>
      <c r="H25" s="286"/>
      <c r="J25" s="392"/>
    </row>
    <row r="26" spans="2:10" ht="15.5">
      <c r="B26" s="136"/>
      <c r="C26" s="144" t="s">
        <v>617</v>
      </c>
      <c r="D26" s="392">
        <v>276.14999999999998</v>
      </c>
      <c r="E26" s="393"/>
      <c r="F26" s="392">
        <v>300</v>
      </c>
      <c r="H26" s="285" t="s">
        <v>100</v>
      </c>
      <c r="J26" s="252">
        <f t="shared" ref="J26:J28" si="2">SUM(F26:I26)</f>
        <v>300</v>
      </c>
    </row>
    <row r="27" spans="2:10" ht="15.5">
      <c r="B27" s="136"/>
      <c r="C27" s="144" t="s">
        <v>618</v>
      </c>
      <c r="D27" s="392">
        <v>551.25</v>
      </c>
      <c r="E27" s="393"/>
      <c r="F27" s="392">
        <v>575</v>
      </c>
      <c r="H27" s="285" t="s">
        <v>100</v>
      </c>
      <c r="J27" s="252">
        <f t="shared" si="2"/>
        <v>575</v>
      </c>
    </row>
    <row r="28" spans="2:10" ht="15.5">
      <c r="B28" s="136"/>
      <c r="C28" s="144" t="s">
        <v>619</v>
      </c>
      <c r="D28" s="392">
        <v>827.4</v>
      </c>
      <c r="E28" s="393"/>
      <c r="F28" s="392">
        <v>875</v>
      </c>
      <c r="H28" s="285" t="s">
        <v>100</v>
      </c>
      <c r="J28" s="252">
        <f t="shared" si="2"/>
        <v>875</v>
      </c>
    </row>
    <row r="29" spans="2:10" ht="9.75" customHeight="1">
      <c r="B29" s="136"/>
      <c r="C29" s="136"/>
      <c r="D29" s="392"/>
      <c r="E29" s="393"/>
      <c r="F29" s="392"/>
      <c r="H29" s="286"/>
      <c r="J29" s="392"/>
    </row>
    <row r="30" spans="2:10" ht="15.5">
      <c r="B30" s="136"/>
      <c r="C30" s="287" t="s">
        <v>622</v>
      </c>
      <c r="D30" s="392"/>
      <c r="E30" s="393"/>
      <c r="F30" s="392"/>
      <c r="H30" s="286"/>
      <c r="J30" s="392"/>
    </row>
    <row r="31" spans="2:10" ht="15.5">
      <c r="B31" s="136"/>
      <c r="C31" s="144" t="s">
        <v>617</v>
      </c>
      <c r="D31" s="392">
        <v>551.25</v>
      </c>
      <c r="E31" s="393"/>
      <c r="F31" s="392">
        <v>575</v>
      </c>
      <c r="H31" s="285" t="s">
        <v>100</v>
      </c>
      <c r="J31" s="252">
        <f t="shared" ref="J31:J34" si="3">SUM(F31:I31)</f>
        <v>575</v>
      </c>
    </row>
    <row r="32" spans="2:10" ht="15.5">
      <c r="B32" s="136"/>
      <c r="C32" s="144" t="s">
        <v>618</v>
      </c>
      <c r="D32" s="392">
        <v>1102.5</v>
      </c>
      <c r="E32" s="393"/>
      <c r="F32" s="392">
        <v>1175</v>
      </c>
      <c r="H32" s="285" t="s">
        <v>100</v>
      </c>
      <c r="J32" s="252">
        <f t="shared" si="3"/>
        <v>1175</v>
      </c>
    </row>
    <row r="33" spans="2:11" ht="15.5">
      <c r="B33" s="136"/>
      <c r="C33" s="144" t="s">
        <v>619</v>
      </c>
      <c r="D33" s="392">
        <v>2205</v>
      </c>
      <c r="E33" s="395"/>
      <c r="F33" s="392">
        <v>2350</v>
      </c>
      <c r="G33" s="143"/>
      <c r="H33" s="285" t="s">
        <v>100</v>
      </c>
      <c r="I33" s="143"/>
      <c r="J33" s="252">
        <f t="shared" si="3"/>
        <v>2350</v>
      </c>
      <c r="K33" s="136"/>
    </row>
    <row r="34" spans="2:11" ht="15.5">
      <c r="B34" s="136"/>
      <c r="C34" s="144" t="s">
        <v>621</v>
      </c>
      <c r="D34" s="392">
        <v>3307.5</v>
      </c>
      <c r="E34" s="395"/>
      <c r="F34" s="392">
        <v>3525</v>
      </c>
      <c r="G34" s="143"/>
      <c r="H34" s="285" t="s">
        <v>100</v>
      </c>
      <c r="I34" s="143"/>
      <c r="J34" s="252">
        <f t="shared" si="3"/>
        <v>3525</v>
      </c>
      <c r="K34" s="136"/>
    </row>
    <row r="35" spans="2:11" ht="10.5" customHeight="1">
      <c r="B35" s="136"/>
      <c r="C35" s="136"/>
      <c r="D35" s="392"/>
      <c r="E35" s="395"/>
      <c r="F35" s="392"/>
      <c r="G35" s="143"/>
      <c r="H35" s="286"/>
      <c r="I35" s="143"/>
      <c r="J35" s="392"/>
      <c r="K35" s="136"/>
    </row>
    <row r="36" spans="2:11" ht="15.5">
      <c r="B36" s="138" t="s">
        <v>623</v>
      </c>
      <c r="C36" s="138"/>
      <c r="D36" s="392"/>
      <c r="E36" s="395"/>
      <c r="F36" s="392"/>
      <c r="G36" s="143"/>
      <c r="H36" s="286"/>
      <c r="I36" s="143"/>
      <c r="J36" s="392"/>
      <c r="K36" s="136"/>
    </row>
    <row r="37" spans="2:11" ht="15.5">
      <c r="B37" s="136"/>
      <c r="C37" s="288" t="s">
        <v>624</v>
      </c>
      <c r="D37" s="392"/>
      <c r="E37" s="395"/>
      <c r="F37" s="392"/>
      <c r="G37" s="143"/>
      <c r="H37" s="286"/>
      <c r="I37" s="143"/>
      <c r="J37" s="392"/>
      <c r="K37" s="136"/>
    </row>
    <row r="38" spans="2:11" ht="15.5">
      <c r="B38" s="136"/>
      <c r="C38" s="144" t="s">
        <v>625</v>
      </c>
      <c r="D38" s="392">
        <v>210</v>
      </c>
      <c r="E38" s="395"/>
      <c r="F38" s="392">
        <v>225</v>
      </c>
      <c r="G38" s="143"/>
      <c r="H38" s="285" t="s">
        <v>100</v>
      </c>
      <c r="I38" s="143"/>
      <c r="J38" s="252">
        <f t="shared" ref="J38:J41" si="4">SUM(F38:I38)</f>
        <v>225</v>
      </c>
      <c r="K38" s="136"/>
    </row>
    <row r="39" spans="2:11" ht="15.5">
      <c r="B39" s="136"/>
      <c r="C39" s="144" t="s">
        <v>626</v>
      </c>
      <c r="D39" s="392">
        <v>525</v>
      </c>
      <c r="E39" s="395"/>
      <c r="F39" s="392">
        <v>550</v>
      </c>
      <c r="G39" s="143"/>
      <c r="H39" s="285" t="s">
        <v>100</v>
      </c>
      <c r="I39" s="143"/>
      <c r="J39" s="252">
        <f t="shared" si="4"/>
        <v>550</v>
      </c>
      <c r="K39" s="136"/>
    </row>
    <row r="40" spans="2:11" ht="15.5">
      <c r="B40" s="136"/>
      <c r="C40" s="144" t="s">
        <v>627</v>
      </c>
      <c r="D40" s="392">
        <v>1050</v>
      </c>
      <c r="E40" s="395"/>
      <c r="F40" s="392">
        <v>1125</v>
      </c>
      <c r="G40" s="143"/>
      <c r="H40" s="285" t="s">
        <v>100</v>
      </c>
      <c r="I40" s="143"/>
      <c r="J40" s="252">
        <f t="shared" si="4"/>
        <v>1125</v>
      </c>
      <c r="K40" s="136"/>
    </row>
    <row r="41" spans="2:11" ht="15.5">
      <c r="B41" s="136"/>
      <c r="C41" s="144" t="s">
        <v>628</v>
      </c>
      <c r="D41" s="392">
        <v>1575</v>
      </c>
      <c r="E41" s="395"/>
      <c r="F41" s="392">
        <v>1675</v>
      </c>
      <c r="G41" s="143"/>
      <c r="H41" s="285" t="s">
        <v>100</v>
      </c>
      <c r="I41" s="143"/>
      <c r="J41" s="252">
        <f t="shared" si="4"/>
        <v>1675</v>
      </c>
      <c r="K41" s="136"/>
    </row>
    <row r="42" spans="2:11" ht="10.5" customHeight="1">
      <c r="B42" s="136"/>
      <c r="C42" s="136"/>
      <c r="D42" s="392"/>
      <c r="E42" s="395"/>
      <c r="F42" s="392"/>
      <c r="G42" s="143"/>
      <c r="H42" s="286"/>
      <c r="I42" s="143"/>
      <c r="J42" s="392"/>
      <c r="K42" s="136"/>
    </row>
    <row r="43" spans="2:11" ht="15.5">
      <c r="B43" s="136"/>
      <c r="C43" s="287" t="s">
        <v>629</v>
      </c>
      <c r="D43" s="392"/>
      <c r="E43" s="395"/>
      <c r="F43" s="392"/>
      <c r="G43" s="143"/>
      <c r="H43" s="286"/>
      <c r="I43" s="143"/>
      <c r="J43" s="392"/>
      <c r="K43" s="136"/>
    </row>
    <row r="44" spans="2:11" ht="15.5">
      <c r="B44" s="136"/>
      <c r="C44" s="144" t="s">
        <v>625</v>
      </c>
      <c r="D44" s="392">
        <v>551.25</v>
      </c>
      <c r="E44" s="395"/>
      <c r="F44" s="392">
        <v>575</v>
      </c>
      <c r="G44" s="143"/>
      <c r="H44" s="285" t="s">
        <v>100</v>
      </c>
      <c r="I44" s="143"/>
      <c r="J44" s="252">
        <f t="shared" ref="J44:J47" si="5">SUM(F44:I44)</f>
        <v>575</v>
      </c>
      <c r="K44" s="136"/>
    </row>
    <row r="45" spans="2:11" ht="15.5">
      <c r="B45" s="136"/>
      <c r="C45" s="144" t="s">
        <v>626</v>
      </c>
      <c r="D45" s="392">
        <v>827.4</v>
      </c>
      <c r="E45" s="395"/>
      <c r="F45" s="392">
        <v>875</v>
      </c>
      <c r="G45" s="143"/>
      <c r="H45" s="285" t="s">
        <v>100</v>
      </c>
      <c r="I45" s="143"/>
      <c r="J45" s="252">
        <f t="shared" si="5"/>
        <v>875</v>
      </c>
      <c r="K45" s="136"/>
    </row>
    <row r="46" spans="2:11" ht="15.5">
      <c r="B46" s="136"/>
      <c r="C46" s="144" t="s">
        <v>627</v>
      </c>
      <c r="D46" s="392">
        <v>1653.75</v>
      </c>
      <c r="E46" s="395"/>
      <c r="F46" s="392">
        <v>1750</v>
      </c>
      <c r="G46" s="143"/>
      <c r="H46" s="285" t="s">
        <v>100</v>
      </c>
      <c r="I46" s="143"/>
      <c r="J46" s="252">
        <f t="shared" si="5"/>
        <v>1750</v>
      </c>
      <c r="K46" s="136"/>
    </row>
    <row r="47" spans="2:11" ht="15.5">
      <c r="B47" s="136"/>
      <c r="C47" s="144" t="s">
        <v>628</v>
      </c>
      <c r="D47" s="392">
        <v>2100</v>
      </c>
      <c r="E47" s="395"/>
      <c r="F47" s="392">
        <v>2225</v>
      </c>
      <c r="G47" s="143"/>
      <c r="H47" s="285" t="s">
        <v>100</v>
      </c>
      <c r="I47" s="143"/>
      <c r="J47" s="252">
        <f t="shared" si="5"/>
        <v>2225</v>
      </c>
      <c r="K47" s="136"/>
    </row>
    <row r="48" spans="2:11" ht="7.5" customHeight="1">
      <c r="B48" s="136"/>
      <c r="C48" s="136"/>
      <c r="D48" s="392"/>
      <c r="E48" s="395"/>
      <c r="F48" s="392"/>
      <c r="G48" s="143"/>
      <c r="H48" s="286"/>
      <c r="I48" s="143"/>
      <c r="J48" s="392"/>
      <c r="K48" s="136"/>
    </row>
    <row r="49" spans="2:13" ht="15.5">
      <c r="C49" s="287" t="s">
        <v>630</v>
      </c>
      <c r="D49" s="392"/>
      <c r="E49" s="395"/>
      <c r="F49" s="392"/>
      <c r="G49" s="143"/>
      <c r="H49" s="286"/>
      <c r="I49" s="143"/>
      <c r="J49" s="392"/>
      <c r="K49" s="136"/>
    </row>
    <row r="50" spans="2:13" ht="15.5">
      <c r="B50" s="136"/>
      <c r="C50" s="145" t="s">
        <v>633</v>
      </c>
      <c r="D50" s="392">
        <v>126</v>
      </c>
      <c r="E50" s="395"/>
      <c r="F50" s="392">
        <v>125</v>
      </c>
      <c r="G50" s="143"/>
      <c r="H50" s="285" t="s">
        <v>100</v>
      </c>
      <c r="I50" s="143"/>
      <c r="J50" s="252">
        <f t="shared" ref="J50:J53" si="6">SUM(F50:I50)</f>
        <v>125</v>
      </c>
      <c r="K50" s="136"/>
    </row>
    <row r="51" spans="2:13" ht="15.5">
      <c r="B51" s="136"/>
      <c r="C51" s="136" t="s">
        <v>634</v>
      </c>
      <c r="D51" s="392">
        <v>717.15</v>
      </c>
      <c r="E51" s="395"/>
      <c r="F51" s="392">
        <v>300</v>
      </c>
      <c r="G51" s="143"/>
      <c r="H51" s="285" t="s">
        <v>100</v>
      </c>
      <c r="I51" s="143"/>
      <c r="J51" s="252">
        <f t="shared" si="6"/>
        <v>300</v>
      </c>
      <c r="K51" s="136"/>
    </row>
    <row r="52" spans="2:13" ht="15.5">
      <c r="B52" s="136"/>
      <c r="C52" s="136" t="s">
        <v>631</v>
      </c>
      <c r="D52" s="392">
        <v>276.14999999999998</v>
      </c>
      <c r="E52" s="395"/>
      <c r="F52" s="392">
        <v>775</v>
      </c>
      <c r="G52" s="143"/>
      <c r="H52" s="285" t="s">
        <v>100</v>
      </c>
      <c r="I52" s="143"/>
      <c r="J52" s="252">
        <f t="shared" si="6"/>
        <v>775</v>
      </c>
      <c r="K52" s="136"/>
    </row>
    <row r="53" spans="2:13" ht="15.5">
      <c r="B53" s="136"/>
      <c r="C53" s="136" t="s">
        <v>632</v>
      </c>
      <c r="D53" s="392">
        <v>682.5</v>
      </c>
      <c r="E53" s="395"/>
      <c r="F53" s="392">
        <v>725</v>
      </c>
      <c r="G53" s="143"/>
      <c r="H53" s="285" t="s">
        <v>100</v>
      </c>
      <c r="I53" s="143"/>
      <c r="J53" s="252">
        <f t="shared" si="6"/>
        <v>725</v>
      </c>
      <c r="K53" s="136"/>
    </row>
    <row r="54" spans="2:13" ht="15.5">
      <c r="B54" s="136"/>
      <c r="C54" s="136"/>
      <c r="D54" s="136"/>
      <c r="E54" s="136"/>
      <c r="F54" s="136"/>
      <c r="G54" s="136"/>
      <c r="H54" s="136"/>
      <c r="I54" s="136"/>
      <c r="J54" s="136"/>
      <c r="K54" s="136"/>
      <c r="L54" s="136"/>
    </row>
    <row r="55" spans="2:13" ht="15.5">
      <c r="B55" s="136"/>
      <c r="C55" s="136"/>
      <c r="D55" s="136"/>
      <c r="E55" s="136"/>
      <c r="F55" s="136"/>
      <c r="G55" s="136"/>
      <c r="H55" s="136"/>
      <c r="I55" s="136"/>
      <c r="J55" s="136"/>
      <c r="K55" s="136"/>
      <c r="L55" s="136"/>
      <c r="M55" s="136"/>
    </row>
    <row r="56" spans="2:13" ht="15.5">
      <c r="B56" s="136"/>
      <c r="C56" s="136"/>
      <c r="D56" s="143"/>
      <c r="E56" s="143"/>
      <c r="F56" s="143"/>
      <c r="G56" s="143"/>
      <c r="H56" s="143"/>
      <c r="I56" s="143"/>
      <c r="J56" s="143"/>
      <c r="K56" s="136"/>
    </row>
    <row r="57" spans="2:13" ht="15.5">
      <c r="B57" s="136"/>
      <c r="C57" s="136"/>
      <c r="D57" s="143"/>
      <c r="E57" s="143"/>
      <c r="F57" s="143"/>
      <c r="G57" s="143"/>
      <c r="H57" s="143"/>
      <c r="I57" s="143"/>
      <c r="J57" s="143"/>
      <c r="K57" s="136"/>
    </row>
    <row r="58" spans="2:13" ht="15.5">
      <c r="B58" s="136"/>
      <c r="C58" s="136"/>
      <c r="D58" s="143"/>
      <c r="E58" s="143"/>
      <c r="F58" s="143"/>
      <c r="G58" s="143"/>
      <c r="H58" s="143"/>
      <c r="I58" s="143"/>
      <c r="J58" s="143"/>
      <c r="K58" s="136"/>
    </row>
    <row r="59" spans="2:13" ht="15.5">
      <c r="B59" s="136"/>
      <c r="C59" s="136"/>
      <c r="D59" s="143"/>
      <c r="E59" s="143"/>
      <c r="F59" s="143"/>
      <c r="G59" s="143"/>
      <c r="H59" s="143"/>
      <c r="I59" s="143"/>
      <c r="J59" s="143"/>
      <c r="K59" s="136"/>
    </row>
    <row r="60" spans="2:13" ht="15.5">
      <c r="B60" s="136"/>
      <c r="C60" s="136"/>
      <c r="D60" s="143"/>
      <c r="E60" s="143"/>
      <c r="F60" s="143"/>
      <c r="G60" s="143"/>
      <c r="H60" s="143"/>
      <c r="I60" s="143"/>
      <c r="J60" s="143"/>
      <c r="K60" s="136"/>
    </row>
    <row r="61" spans="2:13" ht="15.5">
      <c r="B61" s="136"/>
      <c r="C61" s="136"/>
      <c r="D61" s="143"/>
      <c r="E61" s="143"/>
      <c r="F61" s="143"/>
      <c r="G61" s="143"/>
      <c r="H61" s="143"/>
      <c r="I61" s="143"/>
      <c r="J61" s="143"/>
      <c r="K61" s="136"/>
    </row>
    <row r="62" spans="2:13" ht="15.5">
      <c r="B62" s="136"/>
      <c r="C62" s="136"/>
      <c r="D62" s="143"/>
      <c r="E62" s="143"/>
      <c r="F62" s="143"/>
      <c r="G62" s="143"/>
      <c r="H62" s="143"/>
      <c r="I62" s="143"/>
      <c r="J62" s="143"/>
      <c r="K62" s="136"/>
    </row>
    <row r="63" spans="2:13" ht="15.5">
      <c r="B63" s="136"/>
      <c r="C63" s="136"/>
      <c r="D63" s="143"/>
      <c r="E63" s="143"/>
      <c r="F63" s="143"/>
      <c r="G63" s="143"/>
      <c r="H63" s="143"/>
      <c r="I63" s="143"/>
      <c r="J63" s="143"/>
      <c r="K63" s="136"/>
    </row>
    <row r="64" spans="2:13">
      <c r="D64" s="142"/>
      <c r="E64" s="142"/>
      <c r="F64" s="142"/>
      <c r="G64" s="142"/>
      <c r="H64" s="142"/>
      <c r="I64" s="142"/>
      <c r="J64" s="142"/>
    </row>
    <row r="65" spans="4:10">
      <c r="D65" s="142"/>
      <c r="E65" s="142"/>
      <c r="F65" s="142"/>
      <c r="G65" s="142"/>
      <c r="H65" s="142"/>
      <c r="I65" s="142"/>
      <c r="J65" s="142"/>
    </row>
    <row r="66" spans="4:10">
      <c r="D66" s="142"/>
      <c r="E66" s="142"/>
      <c r="F66" s="142"/>
      <c r="G66" s="142"/>
      <c r="H66" s="142"/>
      <c r="I66" s="142"/>
      <c r="J66" s="142"/>
    </row>
    <row r="67" spans="4:10">
      <c r="D67" s="142"/>
      <c r="E67" s="142"/>
      <c r="F67" s="142"/>
      <c r="G67" s="142"/>
      <c r="H67" s="142"/>
      <c r="I67" s="142"/>
      <c r="J67" s="142"/>
    </row>
    <row r="68" spans="4:10">
      <c r="D68" s="142"/>
      <c r="E68" s="142"/>
      <c r="F68" s="142"/>
      <c r="G68" s="142"/>
      <c r="H68" s="142"/>
      <c r="I68" s="142"/>
      <c r="J68" s="142"/>
    </row>
    <row r="69" spans="4:10">
      <c r="D69" s="142"/>
      <c r="E69" s="142"/>
      <c r="F69" s="142"/>
      <c r="G69" s="142"/>
      <c r="H69" s="142"/>
      <c r="I69" s="142"/>
      <c r="J69" s="142"/>
    </row>
    <row r="70" spans="4:10">
      <c r="D70" s="142"/>
      <c r="E70" s="142"/>
      <c r="F70" s="142"/>
      <c r="G70" s="142"/>
      <c r="H70" s="142"/>
      <c r="I70" s="142"/>
      <c r="J70" s="142"/>
    </row>
    <row r="71" spans="4:10">
      <c r="D71" s="142"/>
      <c r="E71" s="142"/>
      <c r="F71" s="142"/>
      <c r="G71" s="142"/>
      <c r="H71" s="142"/>
      <c r="I71" s="142"/>
      <c r="J71" s="142"/>
    </row>
    <row r="72" spans="4:10">
      <c r="D72" s="142"/>
      <c r="E72" s="142"/>
      <c r="F72" s="142"/>
      <c r="G72" s="142"/>
      <c r="H72" s="142"/>
      <c r="I72" s="142"/>
      <c r="J72" s="142"/>
    </row>
    <row r="73" spans="4:10">
      <c r="D73" s="142"/>
      <c r="E73" s="142"/>
      <c r="F73" s="142"/>
      <c r="G73" s="142"/>
      <c r="H73" s="142"/>
      <c r="I73" s="142"/>
      <c r="J73" s="142"/>
    </row>
    <row r="74" spans="4:10">
      <c r="D74" s="142"/>
      <c r="E74" s="142"/>
      <c r="F74" s="142"/>
      <c r="G74" s="142"/>
      <c r="H74" s="142"/>
      <c r="I74" s="142"/>
      <c r="J74" s="142"/>
    </row>
    <row r="75" spans="4:10">
      <c r="D75" s="142"/>
      <c r="E75" s="142"/>
      <c r="F75" s="142"/>
      <c r="G75" s="142"/>
      <c r="H75" s="142"/>
      <c r="I75" s="142"/>
      <c r="J75" s="142"/>
    </row>
    <row r="76" spans="4:10">
      <c r="D76" s="142"/>
      <c r="E76" s="142"/>
      <c r="F76" s="142"/>
      <c r="G76" s="142"/>
      <c r="H76" s="142"/>
      <c r="I76" s="142"/>
      <c r="J76" s="142"/>
    </row>
    <row r="77" spans="4:10">
      <c r="D77" s="142"/>
      <c r="E77" s="142"/>
      <c r="F77" s="142"/>
      <c r="G77" s="142"/>
      <c r="H77" s="142"/>
      <c r="I77" s="142"/>
      <c r="J77" s="142"/>
    </row>
    <row r="78" spans="4:10">
      <c r="D78" s="142"/>
      <c r="E78" s="142"/>
      <c r="F78" s="142"/>
      <c r="G78" s="142"/>
      <c r="H78" s="142"/>
      <c r="I78" s="142"/>
      <c r="J78" s="142"/>
    </row>
    <row r="79" spans="4:10">
      <c r="D79" s="142"/>
      <c r="E79" s="142"/>
      <c r="F79" s="142"/>
      <c r="G79" s="142"/>
      <c r="H79" s="142"/>
      <c r="I79" s="142"/>
      <c r="J79" s="142"/>
    </row>
    <row r="80" spans="4:10">
      <c r="D80" s="142"/>
      <c r="E80" s="142"/>
      <c r="F80" s="142"/>
      <c r="G80" s="142"/>
      <c r="H80" s="142"/>
      <c r="I80" s="142"/>
      <c r="J80" s="14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Front page</vt:lpstr>
      <vt:lpstr>Planning Admin</vt:lpstr>
      <vt:lpstr>Planning app 1</vt:lpstr>
      <vt:lpstr>Planning app 2 </vt:lpstr>
      <vt:lpstr>Planning pre app</vt:lpstr>
      <vt:lpstr>Bldng Regs</vt:lpstr>
      <vt:lpstr>Land Charges</vt:lpstr>
      <vt:lpstr>Legal</vt:lpstr>
      <vt:lpstr>Property</vt:lpstr>
      <vt:lpstr>Community Ctr</vt:lpstr>
      <vt:lpstr>Resources</vt:lpstr>
      <vt:lpstr>Arts Ctr</vt:lpstr>
      <vt:lpstr>St naming</vt:lpstr>
      <vt:lpstr>Sundry licenses</vt:lpstr>
      <vt:lpstr>Premises licences</vt:lpstr>
      <vt:lpstr>Gaming licences</vt:lpstr>
      <vt:lpstr>Taxi licences</vt:lpstr>
      <vt:lpstr>Health and animals</vt:lpstr>
      <vt:lpstr>Mobile park homes</vt:lpstr>
      <vt:lpstr>Private water</vt:lpstr>
      <vt:lpstr>Waste</vt:lpstr>
      <vt:lpstr>Cemeteries</vt:lpstr>
      <vt:lpstr>Housing Needs</vt:lpstr>
      <vt:lpstr>Large event licences</vt:lpstr>
      <vt:lpstr>Env info</vt:lpstr>
      <vt:lpstr>Car Park Fees</vt:lpstr>
      <vt:lpstr>'Bldng Regs'!Print_Area</vt:lpstr>
      <vt:lpstr>'Env info'!Print_Area</vt:lpstr>
      <vt:lpstr>'Front page'!Print_Area</vt:lpstr>
      <vt:lpstr>'Gaming licences'!Print_Area</vt:lpstr>
      <vt:lpstr>'Health and animals'!Print_Area</vt:lpstr>
      <vt:lpstr>'Housing Needs'!Print_Area</vt:lpstr>
      <vt:lpstr>'Land Charges'!Print_Area</vt:lpstr>
      <vt:lpstr>'Large event licences'!Print_Area</vt:lpstr>
      <vt:lpstr>'Mobile park homes'!Print_Area</vt:lpstr>
      <vt:lpstr>'Planning Admin'!Print_Area</vt:lpstr>
      <vt:lpstr>'Planning app 2 '!Print_Area</vt:lpstr>
      <vt:lpstr>'Planning pre app'!Print_Area</vt:lpstr>
      <vt:lpstr>'Premises licences'!Print_Area</vt:lpstr>
      <vt:lpstr>'Private water'!Print_Area</vt:lpstr>
      <vt:lpstr>'St naming'!Print_Area</vt:lpstr>
      <vt:lpstr>'Sundry licenses'!Print_Area</vt:lpstr>
      <vt:lpstr>'Taxi licences'!Print_Area</vt:lpstr>
      <vt:lpstr>Waste!Print_Area</vt:lpstr>
      <vt:lpstr>'Planning Admin'!Print_Titles</vt:lpstr>
    </vt:vector>
  </TitlesOfParts>
  <Company>West Oxfordshire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Steve Guard</cp:lastModifiedBy>
  <cp:lastPrinted>2019-10-22T09:59:56Z</cp:lastPrinted>
  <dcterms:created xsi:type="dcterms:W3CDTF">2002-10-09T15:56:08Z</dcterms:created>
  <dcterms:modified xsi:type="dcterms:W3CDTF">2024-10-16T08:02:17Z</dcterms:modified>
</cp:coreProperties>
</file>